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4.xml" ContentType="application/vnd.openxmlformats-officedocument.spreadsheetml.pivotTab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ivotTables/pivotTable5.xml" ContentType="application/vnd.openxmlformats-officedocument.spreadsheetml.pivotTab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pivotTables/pivotTable6.xml" ContentType="application/vnd.openxmlformats-officedocument.spreadsheetml.pivotTable+xml"/>
  <Override PartName="/xl/drawings/drawing5.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pivotTables/pivotTable7.xml" ContentType="application/vnd.openxmlformats-officedocument.spreadsheetml.pivotTable+xml"/>
  <Override PartName="/xl/pivotTables/pivotTable8.xml" ContentType="application/vnd.openxmlformats-officedocument.spreadsheetml.pivotTable+xml"/>
  <Override PartName="/xl/drawings/drawing6.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pivotTables/pivotTable9.xml" ContentType="application/vnd.openxmlformats-officedocument.spreadsheetml.pivotTable+xml"/>
  <Override PartName="/xl/pivotTables/pivotTable10.xml" ContentType="application/vnd.openxmlformats-officedocument.spreadsheetml.pivotTable+xml"/>
  <Override PartName="/xl/drawings/drawing7.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pivotTables/pivotTable11.xml" ContentType="application/vnd.openxmlformats-officedocument.spreadsheetml.pivotTable+xml"/>
  <Override PartName="/xl/pivotTables/pivotTable12.xml" ContentType="application/vnd.openxmlformats-officedocument.spreadsheetml.pivotTable+xml"/>
  <Override PartName="/xl/drawings/drawing8.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Ex1.xml" ContentType="application/vnd.ms-office.chartex+xml"/>
  <Override PartName="/xl/charts/style13.xml" ContentType="application/vnd.ms-office.chartstyle+xml"/>
  <Override PartName="/xl/charts/colors13.xml" ContentType="application/vnd.ms-office.chartcolorstyle+xml"/>
  <Override PartName="/xl/drawings/drawing9.xml" ContentType="application/vnd.openxmlformats-officedocument.drawing+xml"/>
  <Override PartName="/xl/charts/chart13.xml" ContentType="application/vnd.openxmlformats-officedocument.drawingml.chart+xml"/>
  <Override PartName="/xl/charts/style14.xml" ContentType="application/vnd.ms-office.chartstyle+xml"/>
  <Override PartName="/xl/charts/colors14.xml" ContentType="application/vnd.ms-office.chartcolorstyle+xml"/>
  <Override PartName="/xl/charts/chartEx2.xml" ContentType="application/vnd.ms-office.chartex+xml"/>
  <Override PartName="/xl/charts/style15.xml" ContentType="application/vnd.ms-office.chartstyle+xml"/>
  <Override PartName="/xl/charts/colors15.xml" ContentType="application/vnd.ms-office.chartcolorstyle+xml"/>
  <Override PartName="/xl/drawings/drawing10.xml" ContentType="application/vnd.openxmlformats-officedocument.drawing+xml"/>
  <Override PartName="/xl/charts/chart14.xml" ContentType="application/vnd.openxmlformats-officedocument.drawingml.chart+xml"/>
  <Override PartName="/xl/charts/style16.xml" ContentType="application/vnd.ms-office.chartstyle+xml"/>
  <Override PartName="/xl/charts/colors16.xml" ContentType="application/vnd.ms-office.chartcolorstyle+xml"/>
  <Override PartName="/xl/charts/chartEx3.xml" ContentType="application/vnd.ms-office.chartex+xml"/>
  <Override PartName="/xl/charts/style17.xml" ContentType="application/vnd.ms-office.chartstyle+xml"/>
  <Override PartName="/xl/charts/colors17.xml" ContentType="application/vnd.ms-office.chartcolorstyle+xml"/>
  <Override PartName="/xl/drawings/drawing11.xml" ContentType="application/vnd.openxmlformats-officedocument.drawing+xml"/>
  <Override PartName="/xl/charts/chart15.xml" ContentType="application/vnd.openxmlformats-officedocument.drawingml.chart+xml"/>
  <Override PartName="/xl/charts/style18.xml" ContentType="application/vnd.ms-office.chartstyle+xml"/>
  <Override PartName="/xl/charts/colors18.xml" ContentType="application/vnd.ms-office.chartcolorstyle+xml"/>
  <Override PartName="/xl/charts/chartEx4.xml" ContentType="application/vnd.ms-office.chartex+xml"/>
  <Override PartName="/xl/charts/style19.xml" ContentType="application/vnd.ms-office.chartstyle+xml"/>
  <Override PartName="/xl/charts/colors19.xml" ContentType="application/vnd.ms-office.chartcolorsty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drawings/drawing12.xml" ContentType="application/vnd.openxmlformats-officedocument.drawing+xml"/>
  <Override PartName="/xl/charts/chart16.xml" ContentType="application/vnd.openxmlformats-officedocument.drawingml.chart+xml"/>
  <Override PartName="/xl/charts/style20.xml" ContentType="application/vnd.ms-office.chartstyle+xml"/>
  <Override PartName="/xl/charts/colors20.xml" ContentType="application/vnd.ms-office.chartcolorstyle+xml"/>
  <Override PartName="/xl/pivotTables/pivotTable16.xml" ContentType="application/vnd.openxmlformats-officedocument.spreadsheetml.pivotTable+xml"/>
  <Override PartName="/xl/pivotTables/pivotTable17.xml" ContentType="application/vnd.openxmlformats-officedocument.spreadsheetml.pivotTable+xml"/>
  <Override PartName="/xl/drawings/drawing13.xml" ContentType="application/vnd.openxmlformats-officedocument.drawing+xml"/>
  <Override PartName="/xl/charts/chart17.xml" ContentType="application/vnd.openxmlformats-officedocument.drawingml.chart+xml"/>
  <Override PartName="/xl/charts/style21.xml" ContentType="application/vnd.ms-office.chartstyle+xml"/>
  <Override PartName="/xl/charts/colors21.xml" ContentType="application/vnd.ms-office.chartcolorstyle+xml"/>
  <Override PartName="/xl/pivotTables/pivotTable18.xml" ContentType="application/vnd.openxmlformats-officedocument.spreadsheetml.pivotTable+xml"/>
  <Override PartName="/xl/drawings/drawing14.xml" ContentType="application/vnd.openxmlformats-officedocument.drawing+xml"/>
  <Override PartName="/xl/charts/chart18.xml" ContentType="application/vnd.openxmlformats-officedocument.drawingml.chart+xml"/>
  <Override PartName="/xl/charts/style22.xml" ContentType="application/vnd.ms-office.chartstyle+xml"/>
  <Override PartName="/xl/charts/colors22.xml" ContentType="application/vnd.ms-office.chartcolorstyle+xml"/>
  <Override PartName="/xl/charts/chart19.xml" ContentType="application/vnd.openxmlformats-officedocument.drawingml.chart+xml"/>
  <Override PartName="/xl/charts/style23.xml" ContentType="application/vnd.ms-office.chartstyle+xml"/>
  <Override PartName="/xl/charts/colors23.xml" ContentType="application/vnd.ms-office.chartcolorstyle+xml"/>
  <Override PartName="/xl/charts/chart20.xml" ContentType="application/vnd.openxmlformats-officedocument.drawingml.chart+xml"/>
  <Override PartName="/xl/charts/style24.xml" ContentType="application/vnd.ms-office.chartstyle+xml"/>
  <Override PartName="/xl/charts/colors24.xml" ContentType="application/vnd.ms-office.chartcolorstyle+xml"/>
  <Override PartName="/xl/charts/chart21.xml" ContentType="application/vnd.openxmlformats-officedocument.drawingml.chart+xml"/>
  <Override PartName="/xl/charts/style25.xml" ContentType="application/vnd.ms-office.chartstyle+xml"/>
  <Override PartName="/xl/charts/colors2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1"/>
  <workbookPr defaultThemeVersion="166925"/>
  <mc:AlternateContent xmlns:mc="http://schemas.openxmlformats.org/markup-compatibility/2006">
    <mc:Choice Requires="x15">
      <x15ac:absPath xmlns:x15ac="http://schemas.microsoft.com/office/spreadsheetml/2010/11/ac" url="/Users/garyfgebhardt/Dropbox/Teaching/Cases/EPIC 2020/Case Study version 08 - IJCSM/PrePrint edits/Send to IJCSM/"/>
    </mc:Choice>
  </mc:AlternateContent>
  <xr:revisionPtr revIDLastSave="0" documentId="13_ncr:1_{46C4E839-7B51-5343-AEED-2660F5EB2DBB}" xr6:coauthVersionLast="47" xr6:coauthVersionMax="47" xr10:uidLastSave="{00000000-0000-0000-0000-000000000000}"/>
  <bookViews>
    <workbookView xWindow="0" yWindow="500" windowWidth="38400" windowHeight="19620" xr2:uid="{00000000-000D-0000-FFFF-FFFF00000000}"/>
  </bookViews>
  <sheets>
    <sheet name="EPIC2020 Pricing DATA Students" sheetId="39" r:id="rId1"/>
    <sheet name="Cleaned 262 Completed Surveys" sheetId="11" r:id="rId2"/>
    <sheet name="Q1 Melbourne" sheetId="19" r:id="rId3"/>
    <sheet name="Q3 Increase decrease" sheetId="22" r:id="rId4"/>
    <sheet name="Q3 More Less LIkely" sheetId="20" r:id="rId5"/>
    <sheet name="Q4 Submission " sheetId="21" r:id="rId6"/>
    <sheet name="Q6 WTP" sheetId="12" r:id="rId7"/>
    <sheet name="Q6 -Attended or not" sheetId="32" r:id="rId8"/>
    <sheet name="Q7 who pays" sheetId="13" r:id="rId9"/>
    <sheet name="Q7 WTP by reimbursement level" sheetId="26" r:id="rId10"/>
    <sheet name="Q8 - Self WTP" sheetId="14" r:id="rId11"/>
    <sheet name="Q6-8 Attended or not" sheetId="33" r:id="rId12"/>
    <sheet name="Self Funded Avg WTP by Reimburs" sheetId="27" r:id="rId13"/>
    <sheet name="Price Revenue Reimbursed WTP" sheetId="15" r:id="rId14"/>
    <sheet name="Price Revenue WTP &amp; CLV" sheetId="37" r:id="rId15"/>
    <sheet name="Price Revenue Self WTP" sheetId="16" r:id="rId16"/>
    <sheet name="Price Revenue Self WTP &amp; CLV" sheetId="38" r:id="rId17"/>
    <sheet name="Country WTP" sheetId="17" r:id="rId18"/>
    <sheet name="Q6 WTP by Q15 Employment " sheetId="35" r:id="rId19"/>
    <sheet name="Q6-8 WTP by Q15 Employment" sheetId="18" r:id="rId20"/>
    <sheet name="Price by Conf Experience" sheetId="25" r:id="rId21"/>
    <sheet name="Financial Situation" sheetId="24" r:id="rId22"/>
    <sheet name="Financial Situation and WTP" sheetId="23" r:id="rId23"/>
  </sheets>
  <definedNames>
    <definedName name="_xlchart.v2.0" hidden="1">'Price Revenue Reimbursed WTP'!$B$64:$M$64</definedName>
    <definedName name="_xlchart.v2.1" hidden="1">'Price Revenue Reimbursed WTP'!$B$65:$M$65</definedName>
    <definedName name="_xlchart.v2.2" hidden="1">'Price Revenue WTP &amp; CLV'!$B$64:$M$64</definedName>
    <definedName name="_xlchart.v2.3" hidden="1">'Price Revenue WTP &amp; CLV'!$B$65:$M$65</definedName>
    <definedName name="_xlchart.v2.4" hidden="1">'Price Revenue Self WTP'!$A$59</definedName>
    <definedName name="_xlchart.v2.5" hidden="1">'Price Revenue Self WTP'!$B$58:$K$58</definedName>
    <definedName name="_xlchart.v2.6" hidden="1">'Price Revenue Self WTP'!$B$59:$K$59</definedName>
    <definedName name="_xlchart.v2.7" hidden="1">'Price Revenue Self WTP &amp; CLV'!$A$59</definedName>
    <definedName name="_xlchart.v2.8" hidden="1">'Price Revenue Self WTP &amp; CLV'!$B$58:$K$58</definedName>
    <definedName name="_xlchart.v2.9" hidden="1">'Price Revenue Self WTP &amp; CLV'!$B$59:$K$59</definedName>
  </definedNames>
  <calcPr calcId="191029"/>
  <pivotCaches>
    <pivotCache cacheId="0" r:id="rId24"/>
    <pivotCache cacheId="1" r:id="rId2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6" i="15" l="1"/>
  <c r="B46" i="37"/>
  <c r="A47" i="38"/>
  <c r="A46" i="38"/>
  <c r="A41" i="38"/>
  <c r="A40" i="38"/>
  <c r="A35" i="38"/>
  <c r="A34" i="38"/>
  <c r="A29" i="38"/>
  <c r="A28" i="38"/>
  <c r="A23" i="38"/>
  <c r="A22" i="38"/>
  <c r="K29" i="38"/>
  <c r="K28" i="38"/>
  <c r="K27" i="38"/>
  <c r="K26" i="38"/>
  <c r="K25" i="38"/>
  <c r="K24" i="38"/>
  <c r="K23" i="38"/>
  <c r="K22" i="38"/>
  <c r="K16" i="38"/>
  <c r="J16" i="38" s="1"/>
  <c r="L14" i="38"/>
  <c r="K14" i="38"/>
  <c r="J14" i="38"/>
  <c r="I14" i="38"/>
  <c r="H14" i="38"/>
  <c r="G14" i="38"/>
  <c r="F14" i="38"/>
  <c r="E14" i="38"/>
  <c r="D14" i="38"/>
  <c r="C14" i="38"/>
  <c r="B40" i="38" s="1"/>
  <c r="B14" i="38"/>
  <c r="M6" i="38"/>
  <c r="L6" i="38"/>
  <c r="K6" i="38"/>
  <c r="N4" i="38"/>
  <c r="M4" i="38"/>
  <c r="L4" i="38"/>
  <c r="K4" i="38"/>
  <c r="J4" i="38"/>
  <c r="I4" i="38"/>
  <c r="H4" i="38"/>
  <c r="G4" i="38"/>
  <c r="F4" i="38"/>
  <c r="E4" i="38"/>
  <c r="D4" i="38"/>
  <c r="C4" i="38"/>
  <c r="B4" i="38"/>
  <c r="K30" i="37"/>
  <c r="K29" i="37"/>
  <c r="K28" i="37"/>
  <c r="K27" i="37"/>
  <c r="K26" i="37"/>
  <c r="K25" i="37"/>
  <c r="K24" i="37"/>
  <c r="K23" i="37"/>
  <c r="A47" i="37"/>
  <c r="A46" i="37"/>
  <c r="A41" i="37"/>
  <c r="A40" i="37"/>
  <c r="A35" i="37"/>
  <c r="A34" i="37"/>
  <c r="A29" i="37"/>
  <c r="A28" i="37"/>
  <c r="A23" i="37"/>
  <c r="A22" i="37"/>
  <c r="K16" i="37"/>
  <c r="J16" i="37" s="1"/>
  <c r="K14" i="37"/>
  <c r="J14" i="37"/>
  <c r="I14" i="37"/>
  <c r="H14" i="37"/>
  <c r="G14" i="37"/>
  <c r="F14" i="37"/>
  <c r="E14" i="37"/>
  <c r="D14" i="37"/>
  <c r="C14" i="37"/>
  <c r="B14" i="37"/>
  <c r="L14" i="37" s="1"/>
  <c r="M6" i="37"/>
  <c r="L6" i="37"/>
  <c r="K6" i="37"/>
  <c r="J6" i="37" s="1"/>
  <c r="N4" i="37"/>
  <c r="M4" i="37"/>
  <c r="L4" i="37"/>
  <c r="K4" i="37"/>
  <c r="J4" i="37"/>
  <c r="I4" i="37"/>
  <c r="H4" i="37"/>
  <c r="G4" i="37"/>
  <c r="F4" i="37"/>
  <c r="E4" i="37"/>
  <c r="D4" i="37"/>
  <c r="C4" i="37"/>
  <c r="B4" i="37"/>
  <c r="B40" i="37" s="1"/>
  <c r="C40" i="38" l="1"/>
  <c r="D40" i="38"/>
  <c r="I16" i="38"/>
  <c r="B46" i="38"/>
  <c r="J6" i="38"/>
  <c r="I6" i="37"/>
  <c r="C40" i="37"/>
  <c r="D40" i="37"/>
  <c r="D46" i="37"/>
  <c r="C46" i="37"/>
  <c r="I16" i="37"/>
  <c r="O48" i="35"/>
  <c r="O47" i="35"/>
  <c r="O46" i="35"/>
  <c r="O45" i="35"/>
  <c r="O44" i="35"/>
  <c r="O43" i="35"/>
  <c r="O42" i="35"/>
  <c r="O41" i="35"/>
  <c r="O40" i="35"/>
  <c r="O39" i="35"/>
  <c r="O38" i="35"/>
  <c r="O37" i="35"/>
  <c r="N48" i="35"/>
  <c r="N47" i="35"/>
  <c r="N46" i="35"/>
  <c r="N45" i="35"/>
  <c r="N44" i="35"/>
  <c r="N43" i="35"/>
  <c r="N42" i="35"/>
  <c r="N41" i="35"/>
  <c r="N40" i="35"/>
  <c r="N39" i="35"/>
  <c r="N38" i="35"/>
  <c r="N37" i="35"/>
  <c r="M48" i="35"/>
  <c r="L48" i="35"/>
  <c r="K48" i="35"/>
  <c r="J48" i="35"/>
  <c r="I48" i="35"/>
  <c r="H48" i="35"/>
  <c r="G48" i="35"/>
  <c r="F48" i="35"/>
  <c r="E48" i="35"/>
  <c r="D48" i="35"/>
  <c r="C48" i="35"/>
  <c r="M47" i="35"/>
  <c r="L47" i="35"/>
  <c r="K47" i="35"/>
  <c r="J47" i="35"/>
  <c r="I47" i="35"/>
  <c r="H47" i="35"/>
  <c r="G47" i="35"/>
  <c r="F47" i="35"/>
  <c r="E47" i="35"/>
  <c r="D47" i="35"/>
  <c r="C47" i="35"/>
  <c r="M46" i="35"/>
  <c r="L46" i="35"/>
  <c r="K46" i="35"/>
  <c r="J46" i="35"/>
  <c r="I46" i="35"/>
  <c r="H46" i="35"/>
  <c r="G46" i="35"/>
  <c r="F46" i="35"/>
  <c r="E46" i="35"/>
  <c r="D46" i="35"/>
  <c r="C46" i="35"/>
  <c r="M45" i="35"/>
  <c r="L45" i="35"/>
  <c r="K45" i="35"/>
  <c r="J45" i="35"/>
  <c r="I45" i="35"/>
  <c r="H45" i="35"/>
  <c r="G45" i="35"/>
  <c r="F45" i="35"/>
  <c r="E45" i="35"/>
  <c r="D45" i="35"/>
  <c r="C45" i="35"/>
  <c r="M44" i="35"/>
  <c r="L44" i="35"/>
  <c r="K44" i="35"/>
  <c r="J44" i="35"/>
  <c r="I44" i="35"/>
  <c r="H44" i="35"/>
  <c r="G44" i="35"/>
  <c r="F44" i="35"/>
  <c r="E44" i="35"/>
  <c r="D44" i="35"/>
  <c r="C44" i="35"/>
  <c r="M43" i="35"/>
  <c r="L43" i="35"/>
  <c r="K43" i="35"/>
  <c r="J43" i="35"/>
  <c r="I43" i="35"/>
  <c r="H43" i="35"/>
  <c r="G43" i="35"/>
  <c r="F43" i="35"/>
  <c r="E43" i="35"/>
  <c r="D43" i="35"/>
  <c r="C43" i="35"/>
  <c r="M42" i="35"/>
  <c r="L42" i="35"/>
  <c r="K42" i="35"/>
  <c r="J42" i="35"/>
  <c r="I42" i="35"/>
  <c r="H42" i="35"/>
  <c r="G42" i="35"/>
  <c r="F42" i="35"/>
  <c r="E42" i="35"/>
  <c r="D42" i="35"/>
  <c r="C42" i="35"/>
  <c r="M41" i="35"/>
  <c r="L41" i="35"/>
  <c r="K41" i="35"/>
  <c r="J41" i="35"/>
  <c r="I41" i="35"/>
  <c r="H41" i="35"/>
  <c r="G41" i="35"/>
  <c r="F41" i="35"/>
  <c r="E41" i="35"/>
  <c r="D41" i="35"/>
  <c r="C41" i="35"/>
  <c r="M40" i="35"/>
  <c r="L40" i="35"/>
  <c r="K40" i="35"/>
  <c r="J40" i="35"/>
  <c r="I40" i="35"/>
  <c r="H40" i="35"/>
  <c r="G40" i="35"/>
  <c r="F40" i="35"/>
  <c r="E40" i="35"/>
  <c r="D40" i="35"/>
  <c r="C40" i="35"/>
  <c r="M39" i="35"/>
  <c r="L39" i="35"/>
  <c r="K39" i="35"/>
  <c r="J39" i="35"/>
  <c r="I39" i="35"/>
  <c r="H39" i="35"/>
  <c r="G39" i="35"/>
  <c r="F39" i="35"/>
  <c r="E39" i="35"/>
  <c r="D39" i="35"/>
  <c r="C39" i="35"/>
  <c r="M38" i="35"/>
  <c r="L38" i="35"/>
  <c r="K38" i="35"/>
  <c r="J38" i="35"/>
  <c r="I38" i="35"/>
  <c r="H38" i="35"/>
  <c r="G38" i="35"/>
  <c r="F38" i="35"/>
  <c r="E38" i="35"/>
  <c r="D38" i="35"/>
  <c r="C38" i="35"/>
  <c r="M37" i="35"/>
  <c r="L37" i="35"/>
  <c r="K37" i="35"/>
  <c r="J37" i="35"/>
  <c r="I37" i="35"/>
  <c r="H37" i="35"/>
  <c r="G37" i="35"/>
  <c r="F37" i="35"/>
  <c r="E37" i="35"/>
  <c r="D37" i="35"/>
  <c r="C37" i="35"/>
  <c r="N36" i="35"/>
  <c r="M36" i="35"/>
  <c r="L36" i="35"/>
  <c r="K36" i="35"/>
  <c r="J36" i="35"/>
  <c r="I36" i="35"/>
  <c r="H36" i="35"/>
  <c r="G36" i="35"/>
  <c r="F36" i="35"/>
  <c r="E36" i="35"/>
  <c r="D36" i="35"/>
  <c r="C36" i="35"/>
  <c r="B36" i="35"/>
  <c r="A48" i="35"/>
  <c r="A47" i="35"/>
  <c r="A46" i="35"/>
  <c r="A45" i="35"/>
  <c r="A44" i="35"/>
  <c r="A43" i="35"/>
  <c r="A42" i="35"/>
  <c r="A41" i="35"/>
  <c r="A40" i="35"/>
  <c r="A39" i="35"/>
  <c r="A38" i="35"/>
  <c r="S263" i="11"/>
  <c r="U263" i="11" s="1"/>
  <c r="S262" i="11"/>
  <c r="U262" i="11" s="1"/>
  <c r="S261" i="11"/>
  <c r="U261" i="11" s="1"/>
  <c r="S260" i="11"/>
  <c r="U260" i="11" s="1"/>
  <c r="S259" i="11"/>
  <c r="U259" i="11" s="1"/>
  <c r="S258" i="11"/>
  <c r="U258" i="11" s="1"/>
  <c r="S257" i="11"/>
  <c r="U257" i="11" s="1"/>
  <c r="S256" i="11"/>
  <c r="U256" i="11" s="1"/>
  <c r="S255" i="11"/>
  <c r="U255" i="11" s="1"/>
  <c r="S254" i="11"/>
  <c r="U254" i="11" s="1"/>
  <c r="S253" i="11"/>
  <c r="U253" i="11" s="1"/>
  <c r="S252" i="11"/>
  <c r="U252" i="11" s="1"/>
  <c r="S251" i="11"/>
  <c r="U251" i="11" s="1"/>
  <c r="S250" i="11"/>
  <c r="U250" i="11" s="1"/>
  <c r="S249" i="11"/>
  <c r="U249" i="11" s="1"/>
  <c r="S248" i="11"/>
  <c r="U248" i="11" s="1"/>
  <c r="S247" i="11"/>
  <c r="U247" i="11" s="1"/>
  <c r="S246" i="11"/>
  <c r="U246" i="11" s="1"/>
  <c r="S245" i="11"/>
  <c r="U245" i="11" s="1"/>
  <c r="S244" i="11"/>
  <c r="U244" i="11" s="1"/>
  <c r="S243" i="11"/>
  <c r="U243" i="11" s="1"/>
  <c r="S242" i="11"/>
  <c r="U242" i="11" s="1"/>
  <c r="S241" i="11"/>
  <c r="U241" i="11" s="1"/>
  <c r="S240" i="11"/>
  <c r="U240" i="11" s="1"/>
  <c r="S239" i="11"/>
  <c r="U239" i="11" s="1"/>
  <c r="S238" i="11"/>
  <c r="U238" i="11" s="1"/>
  <c r="S237" i="11"/>
  <c r="U237" i="11" s="1"/>
  <c r="S236" i="11"/>
  <c r="U236" i="11" s="1"/>
  <c r="S235" i="11"/>
  <c r="U235" i="11" s="1"/>
  <c r="S234" i="11"/>
  <c r="U234" i="11" s="1"/>
  <c r="S233" i="11"/>
  <c r="U233" i="11" s="1"/>
  <c r="S232" i="11"/>
  <c r="U232" i="11" s="1"/>
  <c r="S231" i="11"/>
  <c r="U231" i="11" s="1"/>
  <c r="S230" i="11"/>
  <c r="U230" i="11" s="1"/>
  <c r="S229" i="11"/>
  <c r="U229" i="11" s="1"/>
  <c r="S228" i="11"/>
  <c r="U228" i="11" s="1"/>
  <c r="S227" i="11"/>
  <c r="U227" i="11" s="1"/>
  <c r="S226" i="11"/>
  <c r="U226" i="11" s="1"/>
  <c r="S225" i="11"/>
  <c r="U225" i="11" s="1"/>
  <c r="S224" i="11"/>
  <c r="U224" i="11" s="1"/>
  <c r="S223" i="11"/>
  <c r="U223" i="11" s="1"/>
  <c r="S222" i="11"/>
  <c r="U222" i="11" s="1"/>
  <c r="S221" i="11"/>
  <c r="U221" i="11" s="1"/>
  <c r="S220" i="11"/>
  <c r="U220" i="11" s="1"/>
  <c r="S219" i="11"/>
  <c r="U219" i="11" s="1"/>
  <c r="S218" i="11"/>
  <c r="U218" i="11" s="1"/>
  <c r="S217" i="11"/>
  <c r="U217" i="11" s="1"/>
  <c r="S216" i="11"/>
  <c r="U216" i="11" s="1"/>
  <c r="S215" i="11"/>
  <c r="U215" i="11" s="1"/>
  <c r="S214" i="11"/>
  <c r="U214" i="11" s="1"/>
  <c r="S213" i="11"/>
  <c r="U213" i="11" s="1"/>
  <c r="S212" i="11"/>
  <c r="U212" i="11" s="1"/>
  <c r="S211" i="11"/>
  <c r="U211" i="11" s="1"/>
  <c r="S210" i="11"/>
  <c r="U210" i="11" s="1"/>
  <c r="S209" i="11"/>
  <c r="U209" i="11" s="1"/>
  <c r="S208" i="11"/>
  <c r="U208" i="11" s="1"/>
  <c r="S207" i="11"/>
  <c r="U207" i="11" s="1"/>
  <c r="S206" i="11"/>
  <c r="U206" i="11" s="1"/>
  <c r="S205" i="11"/>
  <c r="U205" i="11" s="1"/>
  <c r="S204" i="11"/>
  <c r="U204" i="11" s="1"/>
  <c r="S203" i="11"/>
  <c r="U203" i="11" s="1"/>
  <c r="S202" i="11"/>
  <c r="U202" i="11" s="1"/>
  <c r="S201" i="11"/>
  <c r="U201" i="11" s="1"/>
  <c r="S200" i="11"/>
  <c r="U200" i="11" s="1"/>
  <c r="S199" i="11"/>
  <c r="U199" i="11" s="1"/>
  <c r="S198" i="11"/>
  <c r="U198" i="11" s="1"/>
  <c r="S197" i="11"/>
  <c r="U197" i="11" s="1"/>
  <c r="S196" i="11"/>
  <c r="U196" i="11" s="1"/>
  <c r="S195" i="11"/>
  <c r="U195" i="11" s="1"/>
  <c r="S194" i="11"/>
  <c r="U194" i="11" s="1"/>
  <c r="S193" i="11"/>
  <c r="U193" i="11" s="1"/>
  <c r="S192" i="11"/>
  <c r="U192" i="11" s="1"/>
  <c r="S191" i="11"/>
  <c r="U191" i="11" s="1"/>
  <c r="S190" i="11"/>
  <c r="U190" i="11" s="1"/>
  <c r="S189" i="11"/>
  <c r="U189" i="11" s="1"/>
  <c r="S188" i="11"/>
  <c r="U188" i="11" s="1"/>
  <c r="S187" i="11"/>
  <c r="U187" i="11" s="1"/>
  <c r="S186" i="11"/>
  <c r="U186" i="11" s="1"/>
  <c r="S185" i="11"/>
  <c r="U185" i="11" s="1"/>
  <c r="S184" i="11"/>
  <c r="U184" i="11" s="1"/>
  <c r="S183" i="11"/>
  <c r="U183" i="11" s="1"/>
  <c r="S182" i="11"/>
  <c r="U182" i="11" s="1"/>
  <c r="S181" i="11"/>
  <c r="U181" i="11" s="1"/>
  <c r="S180" i="11"/>
  <c r="U180" i="11" s="1"/>
  <c r="S179" i="11"/>
  <c r="U179" i="11" s="1"/>
  <c r="S178" i="11"/>
  <c r="U178" i="11" s="1"/>
  <c r="S177" i="11"/>
  <c r="U177" i="11" s="1"/>
  <c r="S176" i="11"/>
  <c r="U176" i="11" s="1"/>
  <c r="S175" i="11"/>
  <c r="U175" i="11" s="1"/>
  <c r="S174" i="11"/>
  <c r="U174" i="11" s="1"/>
  <c r="S173" i="11"/>
  <c r="U173" i="11" s="1"/>
  <c r="S172" i="11"/>
  <c r="U172" i="11" s="1"/>
  <c r="S171" i="11"/>
  <c r="U171" i="11" s="1"/>
  <c r="S170" i="11"/>
  <c r="U170" i="11" s="1"/>
  <c r="S169" i="11"/>
  <c r="U169" i="11" s="1"/>
  <c r="S168" i="11"/>
  <c r="U168" i="11" s="1"/>
  <c r="S167" i="11"/>
  <c r="U167" i="11" s="1"/>
  <c r="S166" i="11"/>
  <c r="U166" i="11" s="1"/>
  <c r="S165" i="11"/>
  <c r="U165" i="11" s="1"/>
  <c r="S164" i="11"/>
  <c r="U164" i="11" s="1"/>
  <c r="S163" i="11"/>
  <c r="U163" i="11" s="1"/>
  <c r="S162" i="11"/>
  <c r="U162" i="11" s="1"/>
  <c r="S161" i="11"/>
  <c r="U161" i="11" s="1"/>
  <c r="S160" i="11"/>
  <c r="U160" i="11" s="1"/>
  <c r="S159" i="11"/>
  <c r="U159" i="11" s="1"/>
  <c r="S158" i="11"/>
  <c r="U158" i="11" s="1"/>
  <c r="S157" i="11"/>
  <c r="U157" i="11" s="1"/>
  <c r="S156" i="11"/>
  <c r="U156" i="11" s="1"/>
  <c r="S155" i="11"/>
  <c r="U155" i="11" s="1"/>
  <c r="S154" i="11"/>
  <c r="U154" i="11" s="1"/>
  <c r="S153" i="11"/>
  <c r="U153" i="11" s="1"/>
  <c r="S152" i="11"/>
  <c r="U152" i="11" s="1"/>
  <c r="S151" i="11"/>
  <c r="U151" i="11" s="1"/>
  <c r="S150" i="11"/>
  <c r="U150" i="11" s="1"/>
  <c r="S149" i="11"/>
  <c r="U149" i="11" s="1"/>
  <c r="S148" i="11"/>
  <c r="U148" i="11" s="1"/>
  <c r="S147" i="11"/>
  <c r="U147" i="11" s="1"/>
  <c r="S146" i="11"/>
  <c r="U146" i="11" s="1"/>
  <c r="S145" i="11"/>
  <c r="U145" i="11" s="1"/>
  <c r="S144" i="11"/>
  <c r="U144" i="11" s="1"/>
  <c r="S143" i="11"/>
  <c r="U143" i="11" s="1"/>
  <c r="S142" i="11"/>
  <c r="U142" i="11" s="1"/>
  <c r="S141" i="11"/>
  <c r="U141" i="11" s="1"/>
  <c r="S140" i="11"/>
  <c r="U140" i="11" s="1"/>
  <c r="S139" i="11"/>
  <c r="U139" i="11" s="1"/>
  <c r="S138" i="11"/>
  <c r="U138" i="11" s="1"/>
  <c r="S137" i="11"/>
  <c r="U137" i="11" s="1"/>
  <c r="S136" i="11"/>
  <c r="U136" i="11" s="1"/>
  <c r="S135" i="11"/>
  <c r="U135" i="11" s="1"/>
  <c r="S134" i="11"/>
  <c r="U134" i="11" s="1"/>
  <c r="S133" i="11"/>
  <c r="U133" i="11" s="1"/>
  <c r="S132" i="11"/>
  <c r="U132" i="11" s="1"/>
  <c r="S131" i="11"/>
  <c r="U131" i="11" s="1"/>
  <c r="S130" i="11"/>
  <c r="U130" i="11" s="1"/>
  <c r="S129" i="11"/>
  <c r="U129" i="11" s="1"/>
  <c r="S128" i="11"/>
  <c r="U128" i="11" s="1"/>
  <c r="S127" i="11"/>
  <c r="U127" i="11" s="1"/>
  <c r="S126" i="11"/>
  <c r="U126" i="11" s="1"/>
  <c r="S125" i="11"/>
  <c r="U125" i="11" s="1"/>
  <c r="S124" i="11"/>
  <c r="U124" i="11" s="1"/>
  <c r="S123" i="11"/>
  <c r="U123" i="11" s="1"/>
  <c r="S122" i="11"/>
  <c r="U122" i="11" s="1"/>
  <c r="S121" i="11"/>
  <c r="U121" i="11" s="1"/>
  <c r="S120" i="11"/>
  <c r="U120" i="11" s="1"/>
  <c r="S119" i="11"/>
  <c r="U119" i="11" s="1"/>
  <c r="S118" i="11"/>
  <c r="U118" i="11" s="1"/>
  <c r="S117" i="11"/>
  <c r="U117" i="11" s="1"/>
  <c r="S116" i="11"/>
  <c r="U116" i="11" s="1"/>
  <c r="S115" i="11"/>
  <c r="U115" i="11" s="1"/>
  <c r="S114" i="11"/>
  <c r="U114" i="11" s="1"/>
  <c r="S113" i="11"/>
  <c r="U113" i="11" s="1"/>
  <c r="S112" i="11"/>
  <c r="U112" i="11" s="1"/>
  <c r="S111" i="11"/>
  <c r="U111" i="11" s="1"/>
  <c r="S110" i="11"/>
  <c r="U110" i="11" s="1"/>
  <c r="S109" i="11"/>
  <c r="U109" i="11" s="1"/>
  <c r="S108" i="11"/>
  <c r="U108" i="11" s="1"/>
  <c r="S107" i="11"/>
  <c r="U107" i="11" s="1"/>
  <c r="S106" i="11"/>
  <c r="U106" i="11" s="1"/>
  <c r="S105" i="11"/>
  <c r="U105" i="11" s="1"/>
  <c r="S104" i="11"/>
  <c r="U104" i="11" s="1"/>
  <c r="S103" i="11"/>
  <c r="U103" i="11" s="1"/>
  <c r="S102" i="11"/>
  <c r="U102" i="11" s="1"/>
  <c r="S101" i="11"/>
  <c r="U101" i="11" s="1"/>
  <c r="S100" i="11"/>
  <c r="U100" i="11" s="1"/>
  <c r="S99" i="11"/>
  <c r="U99" i="11" s="1"/>
  <c r="S98" i="11"/>
  <c r="U98" i="11" s="1"/>
  <c r="S97" i="11"/>
  <c r="U97" i="11" s="1"/>
  <c r="S96" i="11"/>
  <c r="U96" i="11" s="1"/>
  <c r="S95" i="11"/>
  <c r="U95" i="11" s="1"/>
  <c r="S94" i="11"/>
  <c r="U94" i="11" s="1"/>
  <c r="S93" i="11"/>
  <c r="U93" i="11" s="1"/>
  <c r="S92" i="11"/>
  <c r="U92" i="11" s="1"/>
  <c r="S91" i="11"/>
  <c r="U91" i="11" s="1"/>
  <c r="S90" i="11"/>
  <c r="U90" i="11" s="1"/>
  <c r="S89" i="11"/>
  <c r="U89" i="11" s="1"/>
  <c r="S88" i="11"/>
  <c r="U88" i="11" s="1"/>
  <c r="S87" i="11"/>
  <c r="U87" i="11" s="1"/>
  <c r="S86" i="11"/>
  <c r="U86" i="11" s="1"/>
  <c r="S85" i="11"/>
  <c r="U85" i="11" s="1"/>
  <c r="S84" i="11"/>
  <c r="U84" i="11" s="1"/>
  <c r="S83" i="11"/>
  <c r="U83" i="11" s="1"/>
  <c r="S82" i="11"/>
  <c r="U82" i="11" s="1"/>
  <c r="S81" i="11"/>
  <c r="U81" i="11" s="1"/>
  <c r="S80" i="11"/>
  <c r="U80" i="11" s="1"/>
  <c r="S79" i="11"/>
  <c r="U79" i="11" s="1"/>
  <c r="S78" i="11"/>
  <c r="U78" i="11" s="1"/>
  <c r="S77" i="11"/>
  <c r="U77" i="11" s="1"/>
  <c r="S76" i="11"/>
  <c r="U76" i="11" s="1"/>
  <c r="S75" i="11"/>
  <c r="U75" i="11" s="1"/>
  <c r="S74" i="11"/>
  <c r="U74" i="11" s="1"/>
  <c r="S73" i="11"/>
  <c r="U73" i="11" s="1"/>
  <c r="S72" i="11"/>
  <c r="U72" i="11" s="1"/>
  <c r="S71" i="11"/>
  <c r="U71" i="11" s="1"/>
  <c r="S70" i="11"/>
  <c r="U70" i="11" s="1"/>
  <c r="S69" i="11"/>
  <c r="U69" i="11" s="1"/>
  <c r="S68" i="11"/>
  <c r="U68" i="11" s="1"/>
  <c r="S67" i="11"/>
  <c r="U67" i="11" s="1"/>
  <c r="S66" i="11"/>
  <c r="U66" i="11" s="1"/>
  <c r="S65" i="11"/>
  <c r="U65" i="11" s="1"/>
  <c r="S64" i="11"/>
  <c r="U64" i="11" s="1"/>
  <c r="S63" i="11"/>
  <c r="U63" i="11" s="1"/>
  <c r="S62" i="11"/>
  <c r="U62" i="11" s="1"/>
  <c r="S61" i="11"/>
  <c r="U61" i="11" s="1"/>
  <c r="S60" i="11"/>
  <c r="U60" i="11" s="1"/>
  <c r="S59" i="11"/>
  <c r="U59" i="11" s="1"/>
  <c r="S58" i="11"/>
  <c r="U58" i="11" s="1"/>
  <c r="S57" i="11"/>
  <c r="U57" i="11" s="1"/>
  <c r="S56" i="11"/>
  <c r="U56" i="11" s="1"/>
  <c r="S55" i="11"/>
  <c r="U55" i="11" s="1"/>
  <c r="S54" i="11"/>
  <c r="U54" i="11" s="1"/>
  <c r="S53" i="11"/>
  <c r="U53" i="11" s="1"/>
  <c r="S52" i="11"/>
  <c r="U52" i="11" s="1"/>
  <c r="S51" i="11"/>
  <c r="U51" i="11" s="1"/>
  <c r="S50" i="11"/>
  <c r="U50" i="11" s="1"/>
  <c r="S49" i="11"/>
  <c r="U49" i="11" s="1"/>
  <c r="S48" i="11"/>
  <c r="U48" i="11" s="1"/>
  <c r="S47" i="11"/>
  <c r="U47" i="11" s="1"/>
  <c r="S46" i="11"/>
  <c r="U46" i="11" s="1"/>
  <c r="S45" i="11"/>
  <c r="U45" i="11" s="1"/>
  <c r="S44" i="11"/>
  <c r="U44" i="11" s="1"/>
  <c r="S43" i="11"/>
  <c r="U43" i="11" s="1"/>
  <c r="S42" i="11"/>
  <c r="U42" i="11" s="1"/>
  <c r="S41" i="11"/>
  <c r="U41" i="11" s="1"/>
  <c r="S40" i="11"/>
  <c r="U40" i="11" s="1"/>
  <c r="S39" i="11"/>
  <c r="U39" i="11" s="1"/>
  <c r="S38" i="11"/>
  <c r="U38" i="11" s="1"/>
  <c r="S37" i="11"/>
  <c r="U37" i="11" s="1"/>
  <c r="S36" i="11"/>
  <c r="U36" i="11" s="1"/>
  <c r="S35" i="11"/>
  <c r="U35" i="11" s="1"/>
  <c r="S34" i="11"/>
  <c r="U34" i="11" s="1"/>
  <c r="S33" i="11"/>
  <c r="U33" i="11" s="1"/>
  <c r="S32" i="11"/>
  <c r="U32" i="11" s="1"/>
  <c r="S31" i="11"/>
  <c r="U31" i="11" s="1"/>
  <c r="S30" i="11"/>
  <c r="U30" i="11" s="1"/>
  <c r="S29" i="11"/>
  <c r="U29" i="11" s="1"/>
  <c r="S28" i="11"/>
  <c r="U28" i="11" s="1"/>
  <c r="S27" i="11"/>
  <c r="U27" i="11" s="1"/>
  <c r="S26" i="11"/>
  <c r="U26" i="11" s="1"/>
  <c r="S25" i="11"/>
  <c r="U25" i="11" s="1"/>
  <c r="S24" i="11"/>
  <c r="U24" i="11" s="1"/>
  <c r="S23" i="11"/>
  <c r="U23" i="11" s="1"/>
  <c r="S22" i="11"/>
  <c r="U22" i="11" s="1"/>
  <c r="S21" i="11"/>
  <c r="U21" i="11" s="1"/>
  <c r="S20" i="11"/>
  <c r="U20" i="11" s="1"/>
  <c r="S19" i="11"/>
  <c r="U19" i="11" s="1"/>
  <c r="S18" i="11"/>
  <c r="U18" i="11" s="1"/>
  <c r="S17" i="11"/>
  <c r="U17" i="11" s="1"/>
  <c r="S16" i="11"/>
  <c r="U16" i="11" s="1"/>
  <c r="S15" i="11"/>
  <c r="U15" i="11" s="1"/>
  <c r="S14" i="11"/>
  <c r="U14" i="11" s="1"/>
  <c r="S13" i="11"/>
  <c r="U13" i="11" s="1"/>
  <c r="S12" i="11"/>
  <c r="U12" i="11" s="1"/>
  <c r="S11" i="11"/>
  <c r="U11" i="11" s="1"/>
  <c r="S10" i="11"/>
  <c r="U10" i="11" s="1"/>
  <c r="S9" i="11"/>
  <c r="U9" i="11" s="1"/>
  <c r="S8" i="11"/>
  <c r="U8" i="11" s="1"/>
  <c r="S7" i="11"/>
  <c r="U7" i="11" s="1"/>
  <c r="S6" i="11"/>
  <c r="U6" i="11" s="1"/>
  <c r="S5" i="11"/>
  <c r="U5" i="11" s="1"/>
  <c r="S4" i="11"/>
  <c r="U4" i="11" s="1"/>
  <c r="S3" i="11"/>
  <c r="U3" i="11" s="1"/>
  <c r="S2" i="11"/>
  <c r="U2" i="11" s="1"/>
  <c r="D28" i="27"/>
  <c r="D27" i="27"/>
  <c r="D26" i="27"/>
  <c r="D25" i="27"/>
  <c r="F58" i="33"/>
  <c r="E58" i="33"/>
  <c r="G57" i="33"/>
  <c r="G56" i="33"/>
  <c r="D57" i="33"/>
  <c r="D56" i="33"/>
  <c r="O45" i="32"/>
  <c r="O44" i="32"/>
  <c r="P50" i="32"/>
  <c r="K51" i="33"/>
  <c r="J51" i="33"/>
  <c r="I51" i="33"/>
  <c r="H51" i="33"/>
  <c r="G51" i="33"/>
  <c r="F51" i="33"/>
  <c r="E51" i="33"/>
  <c r="D51" i="33"/>
  <c r="C51" i="33"/>
  <c r="B51" i="33"/>
  <c r="E50" i="33"/>
  <c r="K49" i="33"/>
  <c r="J49" i="33"/>
  <c r="I49" i="33"/>
  <c r="H49" i="33"/>
  <c r="G49" i="33"/>
  <c r="F49" i="33"/>
  <c r="E49" i="33"/>
  <c r="D49" i="33"/>
  <c r="C49" i="33"/>
  <c r="B49" i="33"/>
  <c r="I47" i="33"/>
  <c r="E47" i="33"/>
  <c r="N45" i="33"/>
  <c r="M45" i="33"/>
  <c r="L45" i="33"/>
  <c r="L47" i="33" s="1"/>
  <c r="K45" i="33"/>
  <c r="K50" i="33" s="1"/>
  <c r="J45" i="33"/>
  <c r="J47" i="33" s="1"/>
  <c r="I45" i="33"/>
  <c r="I50" i="33" s="1"/>
  <c r="H45" i="33"/>
  <c r="H47" i="33" s="1"/>
  <c r="G45" i="33"/>
  <c r="G50" i="33" s="1"/>
  <c r="F45" i="33"/>
  <c r="F50" i="33" s="1"/>
  <c r="E45" i="33"/>
  <c r="D45" i="33"/>
  <c r="D47" i="33" s="1"/>
  <c r="C45" i="33"/>
  <c r="C50" i="33" s="1"/>
  <c r="B45" i="33"/>
  <c r="B47" i="33" s="1"/>
  <c r="M51" i="32"/>
  <c r="L51" i="32"/>
  <c r="K51" i="32"/>
  <c r="J51" i="32"/>
  <c r="I51" i="32"/>
  <c r="H51" i="32"/>
  <c r="G51" i="32"/>
  <c r="F51" i="32"/>
  <c r="E51" i="32"/>
  <c r="D51" i="32"/>
  <c r="C51" i="32"/>
  <c r="M50" i="32"/>
  <c r="L50" i="32"/>
  <c r="K50" i="32"/>
  <c r="J50" i="32"/>
  <c r="I50" i="32"/>
  <c r="H50" i="32"/>
  <c r="G50" i="32"/>
  <c r="F50" i="32"/>
  <c r="E50" i="32"/>
  <c r="D50" i="32"/>
  <c r="C50" i="32"/>
  <c r="M49" i="32"/>
  <c r="L49" i="32"/>
  <c r="K49" i="32"/>
  <c r="J49" i="32"/>
  <c r="I49" i="32"/>
  <c r="H49" i="32"/>
  <c r="G49" i="32"/>
  <c r="F49" i="32"/>
  <c r="E49" i="32"/>
  <c r="D49" i="32"/>
  <c r="C49" i="32"/>
  <c r="B51" i="32"/>
  <c r="N51" i="32" s="1"/>
  <c r="O51" i="32" s="1"/>
  <c r="B50" i="32"/>
  <c r="N50" i="32" s="1"/>
  <c r="O50" i="32" s="1"/>
  <c r="B49" i="32"/>
  <c r="N49" i="32" s="1"/>
  <c r="O49" i="32" s="1"/>
  <c r="N47" i="32"/>
  <c r="M47" i="32"/>
  <c r="L47" i="32"/>
  <c r="K47" i="32"/>
  <c r="J47" i="32"/>
  <c r="I47" i="32"/>
  <c r="H47" i="32"/>
  <c r="G47" i="32"/>
  <c r="F47" i="32"/>
  <c r="E47" i="32"/>
  <c r="D47" i="32"/>
  <c r="C47" i="32"/>
  <c r="B47" i="32"/>
  <c r="N45" i="32"/>
  <c r="M45" i="32"/>
  <c r="L45" i="32"/>
  <c r="K45" i="32"/>
  <c r="J45" i="32"/>
  <c r="I45" i="32"/>
  <c r="H45" i="32"/>
  <c r="G45" i="32"/>
  <c r="F45" i="32"/>
  <c r="E45" i="32"/>
  <c r="D45" i="32"/>
  <c r="C45" i="32"/>
  <c r="B45" i="32"/>
  <c r="T263" i="11"/>
  <c r="T262" i="11"/>
  <c r="T261" i="11"/>
  <c r="T260" i="11"/>
  <c r="T259" i="11"/>
  <c r="T258" i="11"/>
  <c r="T257" i="11"/>
  <c r="T256" i="11"/>
  <c r="T255" i="11"/>
  <c r="T254" i="11"/>
  <c r="T253" i="11"/>
  <c r="T252" i="11"/>
  <c r="T251" i="11"/>
  <c r="T250" i="11"/>
  <c r="T249" i="11"/>
  <c r="T248" i="11"/>
  <c r="T247" i="11"/>
  <c r="T246" i="11"/>
  <c r="T245" i="11"/>
  <c r="T244" i="11"/>
  <c r="T243" i="11"/>
  <c r="T242" i="11"/>
  <c r="T241" i="11"/>
  <c r="T240" i="11"/>
  <c r="T239" i="11"/>
  <c r="T238" i="11"/>
  <c r="T237" i="11"/>
  <c r="T236" i="11"/>
  <c r="T235" i="11"/>
  <c r="T234" i="11"/>
  <c r="T233" i="11"/>
  <c r="T232" i="11"/>
  <c r="T231" i="11"/>
  <c r="T230" i="11"/>
  <c r="T229" i="11"/>
  <c r="T228" i="11"/>
  <c r="T227" i="11"/>
  <c r="T226" i="11"/>
  <c r="T225" i="11"/>
  <c r="T224" i="11"/>
  <c r="T223" i="11"/>
  <c r="T222" i="11"/>
  <c r="T221" i="11"/>
  <c r="T220" i="11"/>
  <c r="T219" i="11"/>
  <c r="T218" i="11"/>
  <c r="T217" i="11"/>
  <c r="T216" i="11"/>
  <c r="T215" i="11"/>
  <c r="T214" i="11"/>
  <c r="T213" i="11"/>
  <c r="T212" i="11"/>
  <c r="T211" i="11"/>
  <c r="T210" i="11"/>
  <c r="T209" i="11"/>
  <c r="T208" i="11"/>
  <c r="T207" i="11"/>
  <c r="T206" i="11"/>
  <c r="T205" i="11"/>
  <c r="T204" i="11"/>
  <c r="T203" i="11"/>
  <c r="T202" i="11"/>
  <c r="T201" i="11"/>
  <c r="T200" i="11"/>
  <c r="T199" i="11"/>
  <c r="T198" i="11"/>
  <c r="T197" i="11"/>
  <c r="T196" i="11"/>
  <c r="T195" i="11"/>
  <c r="T194" i="11"/>
  <c r="T193" i="11"/>
  <c r="T192" i="11"/>
  <c r="T191" i="11"/>
  <c r="T190" i="11"/>
  <c r="T189" i="11"/>
  <c r="T188" i="11"/>
  <c r="T187" i="11"/>
  <c r="T186" i="11"/>
  <c r="T185" i="11"/>
  <c r="T184" i="11"/>
  <c r="T183" i="11"/>
  <c r="T182" i="11"/>
  <c r="T181" i="11"/>
  <c r="T180" i="11"/>
  <c r="T179" i="11"/>
  <c r="T178" i="11"/>
  <c r="T177" i="11"/>
  <c r="T176" i="11"/>
  <c r="T175" i="11"/>
  <c r="T174" i="11"/>
  <c r="T173" i="11"/>
  <c r="T172" i="11"/>
  <c r="T171" i="11"/>
  <c r="T170" i="11"/>
  <c r="T169" i="11"/>
  <c r="T168" i="11"/>
  <c r="T167" i="11"/>
  <c r="T166" i="11"/>
  <c r="T165" i="11"/>
  <c r="T164" i="11"/>
  <c r="T163" i="11"/>
  <c r="T162" i="11"/>
  <c r="T161" i="11"/>
  <c r="T160" i="11"/>
  <c r="T159" i="11"/>
  <c r="T158" i="11"/>
  <c r="T157" i="11"/>
  <c r="T156" i="11"/>
  <c r="T155" i="11"/>
  <c r="T154" i="11"/>
  <c r="T153" i="11"/>
  <c r="T152" i="11"/>
  <c r="T151" i="11"/>
  <c r="T150" i="11"/>
  <c r="T149" i="11"/>
  <c r="T148" i="11"/>
  <c r="T147" i="11"/>
  <c r="T146" i="11"/>
  <c r="T145" i="11"/>
  <c r="T144" i="11"/>
  <c r="T143" i="11"/>
  <c r="T142" i="11"/>
  <c r="T141" i="11"/>
  <c r="T140" i="11"/>
  <c r="T139" i="11"/>
  <c r="T138" i="11"/>
  <c r="T137" i="11"/>
  <c r="T136" i="11"/>
  <c r="T135" i="11"/>
  <c r="T134" i="11"/>
  <c r="T133" i="11"/>
  <c r="T132" i="11"/>
  <c r="T131" i="11"/>
  <c r="T130" i="11"/>
  <c r="T129" i="11"/>
  <c r="T128" i="11"/>
  <c r="T127" i="11"/>
  <c r="T126" i="11"/>
  <c r="T125" i="11"/>
  <c r="T124" i="11"/>
  <c r="T123" i="11"/>
  <c r="T122" i="11"/>
  <c r="T121" i="11"/>
  <c r="T120" i="11"/>
  <c r="T119" i="11"/>
  <c r="T118" i="11"/>
  <c r="T117" i="11"/>
  <c r="T116" i="11"/>
  <c r="T115" i="11"/>
  <c r="T114" i="11"/>
  <c r="T113" i="11"/>
  <c r="T112" i="11"/>
  <c r="T111" i="11"/>
  <c r="T110" i="11"/>
  <c r="T109" i="11"/>
  <c r="T108" i="11"/>
  <c r="T107" i="11"/>
  <c r="T106" i="11"/>
  <c r="T105" i="11"/>
  <c r="T104" i="11"/>
  <c r="T103" i="11"/>
  <c r="T102" i="11"/>
  <c r="T101" i="11"/>
  <c r="T100" i="11"/>
  <c r="T99" i="11"/>
  <c r="T98" i="11"/>
  <c r="T97" i="11"/>
  <c r="T96" i="11"/>
  <c r="T95" i="11"/>
  <c r="T94" i="11"/>
  <c r="T93" i="11"/>
  <c r="T92" i="11"/>
  <c r="T91" i="11"/>
  <c r="T90" i="11"/>
  <c r="T89" i="11"/>
  <c r="T88" i="11"/>
  <c r="T87" i="11"/>
  <c r="T86" i="11"/>
  <c r="T85" i="11"/>
  <c r="T84" i="11"/>
  <c r="T83" i="11"/>
  <c r="T82" i="11"/>
  <c r="T81" i="11"/>
  <c r="T80" i="11"/>
  <c r="T79" i="11"/>
  <c r="T78" i="11"/>
  <c r="T77" i="11"/>
  <c r="T76" i="11"/>
  <c r="T75" i="11"/>
  <c r="T74" i="11"/>
  <c r="T73" i="11"/>
  <c r="T72" i="11"/>
  <c r="T71" i="11"/>
  <c r="T70" i="11"/>
  <c r="T69" i="11"/>
  <c r="T68" i="11"/>
  <c r="T67" i="11"/>
  <c r="T66" i="11"/>
  <c r="T65" i="11"/>
  <c r="T64" i="11"/>
  <c r="T63" i="11"/>
  <c r="T62" i="11"/>
  <c r="T61" i="11"/>
  <c r="T60" i="11"/>
  <c r="T59" i="11"/>
  <c r="T58" i="11"/>
  <c r="T57" i="11"/>
  <c r="T56" i="11"/>
  <c r="T55" i="11"/>
  <c r="T54" i="11"/>
  <c r="T53" i="11"/>
  <c r="T52" i="11"/>
  <c r="T51" i="11"/>
  <c r="T50" i="11"/>
  <c r="T49" i="11"/>
  <c r="T48" i="11"/>
  <c r="T47" i="11"/>
  <c r="T46" i="11"/>
  <c r="T45" i="11"/>
  <c r="T44" i="11"/>
  <c r="T43" i="11"/>
  <c r="T42" i="11"/>
  <c r="T41" i="11"/>
  <c r="T40" i="11"/>
  <c r="T39" i="11"/>
  <c r="T38" i="11"/>
  <c r="T37" i="11"/>
  <c r="T36" i="11"/>
  <c r="T35" i="11"/>
  <c r="T34" i="11"/>
  <c r="T33" i="11"/>
  <c r="T32" i="11"/>
  <c r="T31" i="11"/>
  <c r="T30" i="11"/>
  <c r="T29" i="11"/>
  <c r="T28" i="11"/>
  <c r="T27" i="11"/>
  <c r="T26" i="11"/>
  <c r="T25" i="11"/>
  <c r="T24" i="11"/>
  <c r="T23" i="11"/>
  <c r="T22" i="11"/>
  <c r="T21" i="11"/>
  <c r="T20" i="11"/>
  <c r="T19" i="11"/>
  <c r="T18" i="11"/>
  <c r="T17" i="11"/>
  <c r="T16" i="11"/>
  <c r="T15" i="11"/>
  <c r="T14" i="11"/>
  <c r="T13" i="11"/>
  <c r="T12" i="11"/>
  <c r="T11" i="11"/>
  <c r="T10" i="11"/>
  <c r="T9" i="11"/>
  <c r="T8" i="11"/>
  <c r="T7" i="11"/>
  <c r="T6" i="11"/>
  <c r="T5" i="11"/>
  <c r="T4" i="11"/>
  <c r="T3" i="11"/>
  <c r="T2" i="11"/>
  <c r="I6" i="38" l="1"/>
  <c r="D46" i="38"/>
  <c r="C46" i="38"/>
  <c r="H16" i="38"/>
  <c r="H6" i="37"/>
  <c r="H16" i="37"/>
  <c r="B42" i="35"/>
  <c r="B43" i="35"/>
  <c r="B46" i="35"/>
  <c r="B38" i="35"/>
  <c r="B39" i="35"/>
  <c r="B47" i="35"/>
  <c r="B40" i="35"/>
  <c r="B44" i="35"/>
  <c r="B48" i="35"/>
  <c r="B37" i="35"/>
  <c r="B41" i="35"/>
  <c r="B45" i="35"/>
  <c r="L49" i="33"/>
  <c r="M49" i="33" s="1"/>
  <c r="H50" i="33"/>
  <c r="D50" i="33"/>
  <c r="L51" i="33"/>
  <c r="M51" i="33" s="1"/>
  <c r="F47" i="33"/>
  <c r="C47" i="33"/>
  <c r="G47" i="33"/>
  <c r="K47" i="33"/>
  <c r="B50" i="33"/>
  <c r="L50" i="33" s="1"/>
  <c r="M50" i="33" s="1"/>
  <c r="N50" i="33" s="1"/>
  <c r="J50" i="33"/>
  <c r="N29" i="16"/>
  <c r="P29" i="16" s="1"/>
  <c r="M29" i="16"/>
  <c r="O29" i="16" s="1"/>
  <c r="N28" i="16"/>
  <c r="P28" i="16" s="1"/>
  <c r="M28" i="16"/>
  <c r="O28" i="16" s="1"/>
  <c r="N27" i="16"/>
  <c r="P27" i="16" s="1"/>
  <c r="M27" i="16"/>
  <c r="O27" i="16" s="1"/>
  <c r="N26" i="16"/>
  <c r="P26" i="16" s="1"/>
  <c r="M26" i="16"/>
  <c r="O26" i="16" s="1"/>
  <c r="N25" i="16"/>
  <c r="P25" i="16" s="1"/>
  <c r="M25" i="16"/>
  <c r="O25" i="16" s="1"/>
  <c r="N24" i="16"/>
  <c r="P24" i="16" s="1"/>
  <c r="M24" i="16"/>
  <c r="O24" i="16" s="1"/>
  <c r="N23" i="16"/>
  <c r="P23" i="16" s="1"/>
  <c r="M23" i="16"/>
  <c r="O23" i="16" s="1"/>
  <c r="N22" i="16"/>
  <c r="P22" i="16" s="1"/>
  <c r="M22" i="16"/>
  <c r="O22" i="16" s="1"/>
  <c r="L29" i="16"/>
  <c r="L28" i="16"/>
  <c r="L27" i="16"/>
  <c r="L26" i="16"/>
  <c r="L25" i="16"/>
  <c r="L24" i="16"/>
  <c r="L23" i="16"/>
  <c r="L22" i="16"/>
  <c r="N30" i="15"/>
  <c r="P30" i="15" s="1"/>
  <c r="M30" i="15"/>
  <c r="O30" i="15" s="1"/>
  <c r="N29" i="15"/>
  <c r="P29" i="15" s="1"/>
  <c r="M29" i="15"/>
  <c r="O29" i="15" s="1"/>
  <c r="N28" i="15"/>
  <c r="P28" i="15" s="1"/>
  <c r="M28" i="15"/>
  <c r="O28" i="15" s="1"/>
  <c r="N27" i="15"/>
  <c r="P27" i="15" s="1"/>
  <c r="M27" i="15"/>
  <c r="O27" i="15" s="1"/>
  <c r="N26" i="15"/>
  <c r="P26" i="15" s="1"/>
  <c r="M26" i="15"/>
  <c r="O26" i="15" s="1"/>
  <c r="N25" i="15"/>
  <c r="P25" i="15" s="1"/>
  <c r="M25" i="15"/>
  <c r="O25" i="15" s="1"/>
  <c r="N24" i="15"/>
  <c r="P24" i="15" s="1"/>
  <c r="M24" i="15"/>
  <c r="O24" i="15" s="1"/>
  <c r="N23" i="15"/>
  <c r="P23" i="15" s="1"/>
  <c r="M23" i="15"/>
  <c r="O23" i="15" s="1"/>
  <c r="L30" i="15"/>
  <c r="L29" i="15"/>
  <c r="L28" i="15"/>
  <c r="L27" i="15"/>
  <c r="L26" i="15"/>
  <c r="L25" i="15"/>
  <c r="L24" i="15"/>
  <c r="L23" i="15"/>
  <c r="G16" i="38" l="1"/>
  <c r="H6" i="38"/>
  <c r="G16" i="37"/>
  <c r="G6" i="37"/>
  <c r="B40" i="15"/>
  <c r="F16" i="38" l="1"/>
  <c r="G6" i="38"/>
  <c r="F6" i="37"/>
  <c r="F16" i="37"/>
  <c r="B40" i="16"/>
  <c r="F6" i="38" l="1"/>
  <c r="E16" i="38"/>
  <c r="E16" i="37"/>
  <c r="E6" i="37"/>
  <c r="L18" i="27"/>
  <c r="K18" i="27"/>
  <c r="J18" i="27"/>
  <c r="I18" i="27"/>
  <c r="H18" i="27"/>
  <c r="G18" i="27"/>
  <c r="F18" i="27"/>
  <c r="E18" i="27"/>
  <c r="D18" i="27"/>
  <c r="C18" i="27"/>
  <c r="B18" i="27"/>
  <c r="K22" i="27"/>
  <c r="J22" i="27"/>
  <c r="I22" i="27"/>
  <c r="H22" i="27"/>
  <c r="G22" i="27"/>
  <c r="F22" i="27"/>
  <c r="E22" i="27"/>
  <c r="D22" i="27"/>
  <c r="C22" i="27"/>
  <c r="B22" i="27"/>
  <c r="L22" i="27" s="1"/>
  <c r="K21" i="27"/>
  <c r="J21" i="27"/>
  <c r="I21" i="27"/>
  <c r="H21" i="27"/>
  <c r="G21" i="27"/>
  <c r="F21" i="27"/>
  <c r="E21" i="27"/>
  <c r="D21" i="27"/>
  <c r="C21" i="27"/>
  <c r="B21" i="27"/>
  <c r="L21" i="27" s="1"/>
  <c r="K20" i="27"/>
  <c r="J20" i="27"/>
  <c r="I20" i="27"/>
  <c r="H20" i="27"/>
  <c r="G20" i="27"/>
  <c r="F20" i="27"/>
  <c r="E20" i="27"/>
  <c r="D20" i="27"/>
  <c r="C20" i="27"/>
  <c r="L20" i="27" s="1"/>
  <c r="B20" i="27"/>
  <c r="K19" i="27"/>
  <c r="J19" i="27"/>
  <c r="I19" i="27"/>
  <c r="H19" i="27"/>
  <c r="G19" i="27"/>
  <c r="F19" i="27"/>
  <c r="E19" i="27"/>
  <c r="D19" i="27"/>
  <c r="C19" i="27"/>
  <c r="B19" i="27"/>
  <c r="L19" i="27" s="1"/>
  <c r="M24" i="26"/>
  <c r="L24" i="26"/>
  <c r="K24" i="26"/>
  <c r="J24" i="26"/>
  <c r="I24" i="26"/>
  <c r="H24" i="26"/>
  <c r="G24" i="26"/>
  <c r="F24" i="26"/>
  <c r="E24" i="26"/>
  <c r="D24" i="26"/>
  <c r="C24" i="26"/>
  <c r="B24" i="26"/>
  <c r="M23" i="26"/>
  <c r="M22" i="26"/>
  <c r="M21" i="26"/>
  <c r="L23" i="26"/>
  <c r="K23" i="26"/>
  <c r="J23" i="26"/>
  <c r="I23" i="26"/>
  <c r="H23" i="26"/>
  <c r="G23" i="26"/>
  <c r="F23" i="26"/>
  <c r="E23" i="26"/>
  <c r="D23" i="26"/>
  <c r="C23" i="26"/>
  <c r="L22" i="26"/>
  <c r="K22" i="26"/>
  <c r="J22" i="26"/>
  <c r="I22" i="26"/>
  <c r="H22" i="26"/>
  <c r="G22" i="26"/>
  <c r="F22" i="26"/>
  <c r="E22" i="26"/>
  <c r="D22" i="26"/>
  <c r="C22" i="26"/>
  <c r="N22" i="26" s="1"/>
  <c r="B23" i="26"/>
  <c r="N23" i="26" s="1"/>
  <c r="B22" i="26"/>
  <c r="L21" i="26"/>
  <c r="K21" i="26"/>
  <c r="J21" i="26"/>
  <c r="I21" i="26"/>
  <c r="H21" i="26"/>
  <c r="G21" i="26"/>
  <c r="F21" i="26"/>
  <c r="E21" i="26"/>
  <c r="D21" i="26"/>
  <c r="C21" i="26"/>
  <c r="B21" i="26"/>
  <c r="N21" i="26" s="1"/>
  <c r="D16" i="38" l="1"/>
  <c r="E6" i="38"/>
  <c r="D6" i="37"/>
  <c r="D16" i="37"/>
  <c r="N24" i="26"/>
  <c r="C248" i="25"/>
  <c r="C247" i="25"/>
  <c r="B247" i="25"/>
  <c r="C224" i="25"/>
  <c r="C223" i="25"/>
  <c r="B223" i="25"/>
  <c r="C246" i="25"/>
  <c r="C245" i="25"/>
  <c r="B245" i="25"/>
  <c r="C244" i="25"/>
  <c r="C243" i="25"/>
  <c r="C242" i="25"/>
  <c r="C241" i="25"/>
  <c r="C240" i="25"/>
  <c r="C239" i="25"/>
  <c r="C238" i="25"/>
  <c r="C237" i="25"/>
  <c r="C236" i="25"/>
  <c r="C222" i="25"/>
  <c r="C221" i="25"/>
  <c r="C220" i="25"/>
  <c r="C219" i="25"/>
  <c r="C218" i="25"/>
  <c r="C217" i="25"/>
  <c r="C216" i="25"/>
  <c r="C215" i="25"/>
  <c r="C214" i="25"/>
  <c r="C213" i="25"/>
  <c r="C212" i="25"/>
  <c r="C211" i="25"/>
  <c r="C210" i="25"/>
  <c r="C209" i="25"/>
  <c r="C208" i="25"/>
  <c r="C207" i="25"/>
  <c r="C206" i="25"/>
  <c r="C205" i="25"/>
  <c r="C204" i="25"/>
  <c r="C203" i="25"/>
  <c r="C202" i="25"/>
  <c r="C201" i="25"/>
  <c r="C200" i="25"/>
  <c r="C199" i="25"/>
  <c r="C198" i="25"/>
  <c r="C197" i="25"/>
  <c r="C196" i="25"/>
  <c r="C195" i="25"/>
  <c r="C194" i="25"/>
  <c r="C193" i="25"/>
  <c r="C192" i="25"/>
  <c r="C191" i="25"/>
  <c r="C190" i="25"/>
  <c r="C189" i="25"/>
  <c r="C188" i="25"/>
  <c r="C187" i="25"/>
  <c r="C186" i="25"/>
  <c r="C185" i="25"/>
  <c r="C184" i="25"/>
  <c r="C183" i="25"/>
  <c r="C182" i="25"/>
  <c r="C181" i="25"/>
  <c r="C180" i="25"/>
  <c r="C179" i="25"/>
  <c r="C178" i="25"/>
  <c r="C177" i="25"/>
  <c r="C176" i="25"/>
  <c r="C175" i="25"/>
  <c r="C174" i="25"/>
  <c r="C173" i="25"/>
  <c r="C172" i="25"/>
  <c r="C171" i="25"/>
  <c r="C170" i="25"/>
  <c r="C169" i="25"/>
  <c r="C168" i="25"/>
  <c r="C167" i="25"/>
  <c r="C166" i="25"/>
  <c r="C165" i="25"/>
  <c r="C164" i="25"/>
  <c r="C163" i="25"/>
  <c r="C162" i="25"/>
  <c r="C161" i="25"/>
  <c r="C160" i="25"/>
  <c r="C159" i="25"/>
  <c r="C158" i="25"/>
  <c r="C157" i="25"/>
  <c r="C156" i="25"/>
  <c r="C155" i="25"/>
  <c r="C154" i="25"/>
  <c r="C153" i="25"/>
  <c r="C152" i="25"/>
  <c r="C151" i="25"/>
  <c r="C150" i="25"/>
  <c r="C149" i="25"/>
  <c r="C148" i="25"/>
  <c r="C147" i="25"/>
  <c r="C146" i="25"/>
  <c r="C145" i="25"/>
  <c r="C144" i="25"/>
  <c r="C143" i="25"/>
  <c r="C142" i="25"/>
  <c r="C141" i="25"/>
  <c r="C140" i="25"/>
  <c r="I33" i="23"/>
  <c r="I23" i="23"/>
  <c r="I13" i="23"/>
  <c r="I6" i="23"/>
  <c r="I40" i="23"/>
  <c r="I39" i="23"/>
  <c r="I38" i="23"/>
  <c r="I37" i="23"/>
  <c r="I36" i="23"/>
  <c r="I35" i="23"/>
  <c r="I34" i="23"/>
  <c r="I32" i="23"/>
  <c r="I31" i="23"/>
  <c r="I30" i="23"/>
  <c r="I29" i="23"/>
  <c r="I28" i="23"/>
  <c r="I27" i="23"/>
  <c r="I26" i="23"/>
  <c r="I25" i="23"/>
  <c r="I24" i="23"/>
  <c r="I22" i="23"/>
  <c r="I21" i="23"/>
  <c r="I20" i="23"/>
  <c r="I19" i="23"/>
  <c r="I18" i="23"/>
  <c r="I17" i="23"/>
  <c r="I16" i="23"/>
  <c r="I15" i="23"/>
  <c r="I14" i="23"/>
  <c r="I12" i="23"/>
  <c r="I11" i="23"/>
  <c r="I10" i="23"/>
  <c r="I9" i="23"/>
  <c r="I8" i="23"/>
  <c r="I7" i="23"/>
  <c r="D6" i="38" l="1"/>
  <c r="C16" i="38"/>
  <c r="C16" i="37"/>
  <c r="C6" i="37"/>
  <c r="B48" i="18"/>
  <c r="M25" i="12"/>
  <c r="N23" i="12"/>
  <c r="M23" i="12"/>
  <c r="L23" i="12"/>
  <c r="K23" i="12"/>
  <c r="J23" i="12"/>
  <c r="I23" i="12"/>
  <c r="H23" i="12"/>
  <c r="G23" i="12"/>
  <c r="F23" i="12"/>
  <c r="E23" i="12"/>
  <c r="D23" i="12"/>
  <c r="C23" i="12"/>
  <c r="B23" i="12"/>
  <c r="N34" i="18"/>
  <c r="N33" i="18"/>
  <c r="N32" i="18"/>
  <c r="N31" i="18"/>
  <c r="N30" i="18"/>
  <c r="N29" i="18"/>
  <c r="N28" i="18"/>
  <c r="N27" i="18"/>
  <c r="N26" i="18"/>
  <c r="N25" i="18"/>
  <c r="N24" i="18"/>
  <c r="N96" i="17"/>
  <c r="N95" i="17"/>
  <c r="N94" i="17"/>
  <c r="N93" i="17"/>
  <c r="N92" i="17"/>
  <c r="N91" i="17"/>
  <c r="N90" i="17"/>
  <c r="N89" i="17"/>
  <c r="N88" i="17"/>
  <c r="N87" i="17"/>
  <c r="N86" i="17"/>
  <c r="N85" i="17"/>
  <c r="N84" i="17"/>
  <c r="N83" i="17"/>
  <c r="N82" i="17"/>
  <c r="N81" i="17"/>
  <c r="N80" i="17"/>
  <c r="N79" i="17"/>
  <c r="N78" i="17"/>
  <c r="N77" i="17"/>
  <c r="N76" i="17"/>
  <c r="N75" i="17"/>
  <c r="N74" i="17"/>
  <c r="N73" i="17"/>
  <c r="N72" i="17"/>
  <c r="N71" i="17"/>
  <c r="N70" i="17"/>
  <c r="M96" i="17"/>
  <c r="M95" i="17"/>
  <c r="M94" i="17"/>
  <c r="M93" i="17"/>
  <c r="M92" i="17"/>
  <c r="M91" i="17"/>
  <c r="M90" i="17"/>
  <c r="M89" i="17"/>
  <c r="M88" i="17"/>
  <c r="M87" i="17"/>
  <c r="M86" i="17"/>
  <c r="M85" i="17"/>
  <c r="M84" i="17"/>
  <c r="M83" i="17"/>
  <c r="M82" i="17"/>
  <c r="M81" i="17"/>
  <c r="M80" i="17"/>
  <c r="M79" i="17"/>
  <c r="M78" i="17"/>
  <c r="M77" i="17"/>
  <c r="M76" i="17"/>
  <c r="M75" i="17"/>
  <c r="M74" i="17"/>
  <c r="M73" i="17"/>
  <c r="M72" i="17"/>
  <c r="M71" i="17"/>
  <c r="M70" i="17"/>
  <c r="M64" i="17"/>
  <c r="M63" i="17"/>
  <c r="M62" i="17"/>
  <c r="M61" i="17"/>
  <c r="M60" i="17"/>
  <c r="M59" i="17"/>
  <c r="M58" i="17"/>
  <c r="M57" i="17"/>
  <c r="M56" i="17"/>
  <c r="M55" i="17"/>
  <c r="M54" i="17"/>
  <c r="M53" i="17"/>
  <c r="M52" i="17"/>
  <c r="M51" i="17"/>
  <c r="M50" i="17"/>
  <c r="M49" i="17"/>
  <c r="M48" i="17"/>
  <c r="M47" i="17"/>
  <c r="M46" i="17"/>
  <c r="M45" i="17"/>
  <c r="M44" i="17"/>
  <c r="M43" i="17"/>
  <c r="M42" i="17"/>
  <c r="M41" i="17"/>
  <c r="M40" i="17"/>
  <c r="M39" i="17"/>
  <c r="M38" i="17"/>
  <c r="D46" i="15"/>
  <c r="K16" i="16"/>
  <c r="J16" i="16" s="1"/>
  <c r="K14" i="16"/>
  <c r="J14" i="16"/>
  <c r="I14" i="16"/>
  <c r="H14" i="16"/>
  <c r="G14" i="16"/>
  <c r="F14" i="16"/>
  <c r="E14" i="16"/>
  <c r="D14" i="16"/>
  <c r="C14" i="16"/>
  <c r="B14" i="16"/>
  <c r="M6" i="16"/>
  <c r="L6" i="16" s="1"/>
  <c r="K6" i="16" s="1"/>
  <c r="J6" i="16" s="1"/>
  <c r="N4" i="16"/>
  <c r="M4" i="16"/>
  <c r="L4" i="16"/>
  <c r="K4" i="16"/>
  <c r="J4" i="16"/>
  <c r="I4" i="16"/>
  <c r="H4" i="16"/>
  <c r="G4" i="16"/>
  <c r="F4" i="16"/>
  <c r="E4" i="16"/>
  <c r="D4" i="16"/>
  <c r="C4" i="16"/>
  <c r="B4" i="16"/>
  <c r="K16" i="15"/>
  <c r="J16" i="15"/>
  <c r="I16" i="15" s="1"/>
  <c r="H16" i="15" s="1"/>
  <c r="K14" i="15"/>
  <c r="J14" i="15"/>
  <c r="I14" i="15"/>
  <c r="H14" i="15"/>
  <c r="G14" i="15"/>
  <c r="F14" i="15"/>
  <c r="E14" i="15"/>
  <c r="D14" i="15"/>
  <c r="C14" i="15"/>
  <c r="B14" i="15"/>
  <c r="M6" i="15"/>
  <c r="N4" i="15"/>
  <c r="M4" i="15"/>
  <c r="L4" i="15"/>
  <c r="K4" i="15"/>
  <c r="J4" i="15"/>
  <c r="I4" i="15"/>
  <c r="H4" i="15"/>
  <c r="G4" i="15"/>
  <c r="F4" i="15"/>
  <c r="E4" i="15"/>
  <c r="D4" i="15"/>
  <c r="C4" i="15"/>
  <c r="B4" i="15"/>
  <c r="M14" i="12"/>
  <c r="K13" i="14"/>
  <c r="J13" i="14" s="1"/>
  <c r="L11" i="14"/>
  <c r="K11" i="14"/>
  <c r="J11" i="14"/>
  <c r="I11" i="14"/>
  <c r="H11" i="14"/>
  <c r="G11" i="14"/>
  <c r="F11" i="14"/>
  <c r="E11" i="14"/>
  <c r="D11" i="14"/>
  <c r="C11" i="14"/>
  <c r="B11" i="14"/>
  <c r="E6" i="13"/>
  <c r="N12" i="12"/>
  <c r="M12" i="12"/>
  <c r="L12" i="12"/>
  <c r="K12" i="12"/>
  <c r="J12" i="12"/>
  <c r="I12" i="12"/>
  <c r="H12" i="12"/>
  <c r="G12" i="12"/>
  <c r="F12" i="12"/>
  <c r="E12" i="12"/>
  <c r="D12" i="12"/>
  <c r="C12" i="12"/>
  <c r="B12" i="12"/>
  <c r="R263" i="11"/>
  <c r="R262" i="11"/>
  <c r="R261" i="11"/>
  <c r="R260" i="11"/>
  <c r="R259" i="11"/>
  <c r="R258" i="11"/>
  <c r="R257" i="11"/>
  <c r="R256" i="11"/>
  <c r="R255" i="11"/>
  <c r="R254" i="11"/>
  <c r="R253" i="11"/>
  <c r="R252" i="11"/>
  <c r="R251" i="11"/>
  <c r="R250" i="11"/>
  <c r="R249" i="11"/>
  <c r="R248" i="11"/>
  <c r="R247" i="11"/>
  <c r="R246" i="11"/>
  <c r="R245" i="11"/>
  <c r="R244" i="11"/>
  <c r="R243" i="11"/>
  <c r="R242" i="11"/>
  <c r="R241" i="11"/>
  <c r="R240" i="11"/>
  <c r="R239" i="11"/>
  <c r="R238" i="11"/>
  <c r="R237" i="11"/>
  <c r="R236" i="11"/>
  <c r="R235" i="11"/>
  <c r="R234" i="11"/>
  <c r="R233" i="11"/>
  <c r="R232" i="11"/>
  <c r="R231" i="11"/>
  <c r="R230" i="11"/>
  <c r="R229" i="11"/>
  <c r="R228" i="11"/>
  <c r="R227" i="11"/>
  <c r="R226" i="11"/>
  <c r="R225" i="11"/>
  <c r="R224" i="11"/>
  <c r="R223" i="11"/>
  <c r="R222" i="11"/>
  <c r="R221" i="11"/>
  <c r="R220" i="11"/>
  <c r="R219" i="11"/>
  <c r="R218" i="11"/>
  <c r="R217" i="11"/>
  <c r="R216" i="11"/>
  <c r="R215" i="11"/>
  <c r="R214" i="11"/>
  <c r="R213" i="11"/>
  <c r="R212" i="11"/>
  <c r="R211" i="11"/>
  <c r="R210" i="11"/>
  <c r="R209" i="11"/>
  <c r="R208" i="11"/>
  <c r="R207" i="11"/>
  <c r="R206" i="11"/>
  <c r="R205" i="11"/>
  <c r="R204" i="11"/>
  <c r="R203" i="11"/>
  <c r="R202" i="11"/>
  <c r="R201" i="11"/>
  <c r="R200" i="11"/>
  <c r="R199" i="11"/>
  <c r="R198" i="11"/>
  <c r="R197" i="11"/>
  <c r="R196" i="11"/>
  <c r="R195" i="11"/>
  <c r="R194" i="11"/>
  <c r="R193" i="11"/>
  <c r="R192" i="11"/>
  <c r="R191" i="11"/>
  <c r="R190" i="11"/>
  <c r="R189" i="11"/>
  <c r="R188" i="11"/>
  <c r="R187" i="11"/>
  <c r="R186" i="11"/>
  <c r="R185" i="11"/>
  <c r="R184" i="11"/>
  <c r="R183" i="11"/>
  <c r="R182" i="11"/>
  <c r="R181" i="11"/>
  <c r="R180" i="11"/>
  <c r="R179" i="11"/>
  <c r="R178" i="11"/>
  <c r="R177" i="11"/>
  <c r="R176" i="11"/>
  <c r="R175" i="11"/>
  <c r="R174" i="11"/>
  <c r="R173" i="11"/>
  <c r="R172" i="11"/>
  <c r="R171" i="11"/>
  <c r="R170" i="11"/>
  <c r="R169" i="11"/>
  <c r="R168" i="11"/>
  <c r="R167" i="11"/>
  <c r="R166" i="11"/>
  <c r="R165" i="11"/>
  <c r="R164" i="11"/>
  <c r="R163" i="11"/>
  <c r="R162" i="11"/>
  <c r="R161" i="11"/>
  <c r="R160" i="11"/>
  <c r="R159" i="11"/>
  <c r="R158" i="11"/>
  <c r="R157" i="11"/>
  <c r="R156" i="11"/>
  <c r="R155" i="11"/>
  <c r="R154" i="11"/>
  <c r="R153" i="11"/>
  <c r="R152" i="11"/>
  <c r="R151" i="11"/>
  <c r="R150" i="11"/>
  <c r="R149" i="11"/>
  <c r="R148" i="11"/>
  <c r="R147" i="11"/>
  <c r="R146" i="11"/>
  <c r="R145" i="11"/>
  <c r="R144" i="11"/>
  <c r="R143" i="11"/>
  <c r="R142" i="11"/>
  <c r="R141" i="11"/>
  <c r="R140" i="11"/>
  <c r="R139" i="11"/>
  <c r="R138" i="11"/>
  <c r="R137" i="11"/>
  <c r="R136" i="11"/>
  <c r="R135" i="11"/>
  <c r="R134" i="11"/>
  <c r="R133" i="11"/>
  <c r="R132" i="11"/>
  <c r="R131" i="11"/>
  <c r="R130" i="11"/>
  <c r="R129" i="11"/>
  <c r="R128" i="11"/>
  <c r="R127" i="11"/>
  <c r="R126" i="11"/>
  <c r="R125" i="11"/>
  <c r="R124" i="11"/>
  <c r="R123" i="11"/>
  <c r="R122" i="11"/>
  <c r="R121" i="11"/>
  <c r="R120" i="11"/>
  <c r="R119" i="11"/>
  <c r="R118" i="11"/>
  <c r="R117" i="11"/>
  <c r="R116" i="11"/>
  <c r="R115" i="11"/>
  <c r="R114" i="11"/>
  <c r="R113" i="11"/>
  <c r="R112" i="11"/>
  <c r="R111" i="11"/>
  <c r="R110" i="11"/>
  <c r="R109" i="11"/>
  <c r="R108" i="11"/>
  <c r="R107" i="11"/>
  <c r="R106" i="11"/>
  <c r="R105" i="11"/>
  <c r="R104" i="11"/>
  <c r="R103" i="11"/>
  <c r="R102" i="11"/>
  <c r="R101" i="11"/>
  <c r="R100" i="11"/>
  <c r="R99" i="11"/>
  <c r="R98" i="11"/>
  <c r="R97" i="11"/>
  <c r="R96" i="11"/>
  <c r="R95" i="11"/>
  <c r="R94" i="11"/>
  <c r="R93" i="11"/>
  <c r="R92" i="11"/>
  <c r="R91" i="11"/>
  <c r="R90" i="11"/>
  <c r="R89" i="11"/>
  <c r="R88" i="11"/>
  <c r="R87" i="11"/>
  <c r="R86" i="11"/>
  <c r="R85" i="11"/>
  <c r="R84" i="11"/>
  <c r="R83" i="11"/>
  <c r="R82" i="11"/>
  <c r="R81" i="11"/>
  <c r="R80" i="11"/>
  <c r="R79" i="11"/>
  <c r="R78" i="11"/>
  <c r="R77" i="11"/>
  <c r="R76" i="11"/>
  <c r="R75" i="11"/>
  <c r="R74" i="11"/>
  <c r="R73" i="11"/>
  <c r="R72" i="11"/>
  <c r="R71" i="11"/>
  <c r="R70" i="11"/>
  <c r="R69" i="11"/>
  <c r="R68" i="11"/>
  <c r="R67" i="11"/>
  <c r="R66" i="11"/>
  <c r="R65" i="11"/>
  <c r="R64" i="11"/>
  <c r="R63" i="11"/>
  <c r="R62" i="11"/>
  <c r="R61" i="11"/>
  <c r="R60" i="11"/>
  <c r="R59" i="11"/>
  <c r="R58" i="11"/>
  <c r="R57" i="11"/>
  <c r="R56" i="11"/>
  <c r="R55" i="11"/>
  <c r="R54" i="11"/>
  <c r="R53" i="11"/>
  <c r="R52" i="11"/>
  <c r="R51" i="11"/>
  <c r="R50" i="11"/>
  <c r="R49" i="11"/>
  <c r="R48" i="11"/>
  <c r="R47" i="11"/>
  <c r="R46" i="11"/>
  <c r="R45" i="11"/>
  <c r="R44" i="11"/>
  <c r="R43" i="11"/>
  <c r="R42" i="11"/>
  <c r="R41" i="11"/>
  <c r="R40" i="11"/>
  <c r="R39" i="11"/>
  <c r="R38" i="11"/>
  <c r="R37" i="11"/>
  <c r="R36" i="11"/>
  <c r="R35" i="11"/>
  <c r="R34" i="11"/>
  <c r="R33" i="11"/>
  <c r="R32" i="11"/>
  <c r="R31" i="11"/>
  <c r="R30" i="11"/>
  <c r="R29" i="11"/>
  <c r="R28" i="11"/>
  <c r="R27" i="11"/>
  <c r="R26" i="11"/>
  <c r="R25" i="11"/>
  <c r="R24" i="11"/>
  <c r="R23" i="11"/>
  <c r="R22" i="11"/>
  <c r="R21" i="11"/>
  <c r="R20" i="11"/>
  <c r="R19" i="11"/>
  <c r="R18" i="11"/>
  <c r="R17" i="11"/>
  <c r="R16" i="11"/>
  <c r="R15" i="11"/>
  <c r="R14" i="11"/>
  <c r="R13" i="11"/>
  <c r="R12" i="11"/>
  <c r="R11" i="11"/>
  <c r="R10" i="11"/>
  <c r="R9" i="11"/>
  <c r="R8" i="11"/>
  <c r="R7" i="11"/>
  <c r="R6" i="11"/>
  <c r="R5" i="11"/>
  <c r="R4" i="11"/>
  <c r="R3" i="11"/>
  <c r="R2" i="11"/>
  <c r="D6" i="13"/>
  <c r="C6" i="13"/>
  <c r="B6" i="13"/>
  <c r="B16" i="38" l="1"/>
  <c r="C17" i="38" s="1"/>
  <c r="C6" i="38"/>
  <c r="B6" i="37"/>
  <c r="C7" i="37" s="1"/>
  <c r="B16" i="37"/>
  <c r="I13" i="14"/>
  <c r="L14" i="12"/>
  <c r="L25" i="12"/>
  <c r="C40" i="15"/>
  <c r="D40" i="15"/>
  <c r="C46" i="15"/>
  <c r="L14" i="15"/>
  <c r="B46" i="16"/>
  <c r="C46" i="16" s="1"/>
  <c r="L14" i="16"/>
  <c r="I6" i="16"/>
  <c r="D40" i="16"/>
  <c r="C40" i="16"/>
  <c r="I16" i="16"/>
  <c r="G16" i="15"/>
  <c r="L6" i="15"/>
  <c r="B6" i="38" l="1"/>
  <c r="C7" i="38" s="1"/>
  <c r="B17" i="38"/>
  <c r="K17" i="38"/>
  <c r="B23" i="38" s="1"/>
  <c r="J17" i="38"/>
  <c r="I17" i="38"/>
  <c r="H17" i="38"/>
  <c r="L23" i="38" s="1"/>
  <c r="G17" i="38"/>
  <c r="F17" i="38"/>
  <c r="E17" i="38"/>
  <c r="D17" i="38"/>
  <c r="B47" i="37"/>
  <c r="L30" i="37"/>
  <c r="L29" i="37"/>
  <c r="L28" i="37"/>
  <c r="K17" i="37"/>
  <c r="J17" i="37"/>
  <c r="I17" i="37"/>
  <c r="H17" i="37"/>
  <c r="G17" i="37"/>
  <c r="F17" i="37"/>
  <c r="E17" i="37"/>
  <c r="D17" i="37"/>
  <c r="C17" i="37"/>
  <c r="B7" i="37"/>
  <c r="J7" i="37"/>
  <c r="B23" i="37" s="1"/>
  <c r="K7" i="37"/>
  <c r="L7" i="37"/>
  <c r="M7" i="37"/>
  <c r="I7" i="37"/>
  <c r="H7" i="37"/>
  <c r="G7" i="37"/>
  <c r="L24" i="37" s="1"/>
  <c r="F7" i="37"/>
  <c r="E7" i="37"/>
  <c r="D7" i="37"/>
  <c r="H13" i="14"/>
  <c r="K14" i="12"/>
  <c r="K25" i="12"/>
  <c r="D46" i="16"/>
  <c r="H6" i="16"/>
  <c r="H16" i="16"/>
  <c r="F16" i="15"/>
  <c r="K6" i="15"/>
  <c r="L25" i="38" l="1"/>
  <c r="B22" i="38"/>
  <c r="D23" i="38"/>
  <c r="C23" i="38"/>
  <c r="L24" i="38"/>
  <c r="B35" i="38"/>
  <c r="B34" i="38"/>
  <c r="L29" i="38"/>
  <c r="L28" i="38"/>
  <c r="B47" i="38"/>
  <c r="L27" i="38"/>
  <c r="M23" i="38"/>
  <c r="O23" i="38" s="1"/>
  <c r="N23" i="38"/>
  <c r="P23" i="38" s="1"/>
  <c r="B41" i="38"/>
  <c r="B28" i="38"/>
  <c r="L26" i="38"/>
  <c r="L22" i="38"/>
  <c r="B29" i="38"/>
  <c r="B7" i="38"/>
  <c r="M7" i="38"/>
  <c r="K7" i="38"/>
  <c r="L7" i="38"/>
  <c r="J7" i="38"/>
  <c r="I7" i="38"/>
  <c r="H7" i="38"/>
  <c r="G7" i="38"/>
  <c r="F7" i="38"/>
  <c r="E7" i="38"/>
  <c r="D7" i="38"/>
  <c r="M29" i="37"/>
  <c r="O29" i="37" s="1"/>
  <c r="N29" i="37"/>
  <c r="P29" i="37" s="1"/>
  <c r="L25" i="37"/>
  <c r="B35" i="37"/>
  <c r="M30" i="37"/>
  <c r="O30" i="37" s="1"/>
  <c r="N30" i="37"/>
  <c r="P30" i="37" s="1"/>
  <c r="C23" i="37"/>
  <c r="D23" i="37"/>
  <c r="N24" i="37"/>
  <c r="P24" i="37" s="1"/>
  <c r="M24" i="37"/>
  <c r="O24" i="37" s="1"/>
  <c r="C47" i="37"/>
  <c r="C48" i="37" s="1"/>
  <c r="D47" i="37"/>
  <c r="D48" i="37" s="1"/>
  <c r="H46" i="37"/>
  <c r="B48" i="37"/>
  <c r="G46" i="37"/>
  <c r="L26" i="37"/>
  <c r="B22" i="37"/>
  <c r="B41" i="37"/>
  <c r="L27" i="37"/>
  <c r="B28" i="37"/>
  <c r="B29" i="37"/>
  <c r="L23" i="37"/>
  <c r="M28" i="37"/>
  <c r="O28" i="37" s="1"/>
  <c r="N28" i="37"/>
  <c r="P28" i="37" s="1"/>
  <c r="G13" i="14"/>
  <c r="J14" i="12"/>
  <c r="J25" i="12"/>
  <c r="G16" i="16"/>
  <c r="G6" i="16"/>
  <c r="E16" i="15"/>
  <c r="J6" i="15"/>
  <c r="N26" i="38" l="1"/>
  <c r="P26" i="38" s="1"/>
  <c r="M26" i="38"/>
  <c r="O26" i="38" s="1"/>
  <c r="N29" i="38"/>
  <c r="P29" i="38" s="1"/>
  <c r="M29" i="38"/>
  <c r="O29" i="38" s="1"/>
  <c r="C28" i="38"/>
  <c r="H28" i="38"/>
  <c r="G28" i="38"/>
  <c r="B30" i="38"/>
  <c r="D28" i="38"/>
  <c r="N27" i="38"/>
  <c r="P27" i="38" s="1"/>
  <c r="M27" i="38"/>
  <c r="O27" i="38" s="1"/>
  <c r="D29" i="38"/>
  <c r="C29" i="38"/>
  <c r="D41" i="38"/>
  <c r="D42" i="38" s="1"/>
  <c r="C41" i="38"/>
  <c r="C42" i="38" s="1"/>
  <c r="H40" i="38"/>
  <c r="G40" i="38"/>
  <c r="B42" i="38"/>
  <c r="C47" i="38"/>
  <c r="C48" i="38" s="1"/>
  <c r="D47" i="38"/>
  <c r="D48" i="38" s="1"/>
  <c r="B48" i="38"/>
  <c r="H46" i="38"/>
  <c r="G46" i="38"/>
  <c r="D35" i="38"/>
  <c r="C35" i="38"/>
  <c r="B24" i="38"/>
  <c r="D22" i="38"/>
  <c r="D24" i="38" s="1"/>
  <c r="C22" i="38"/>
  <c r="C24" i="38" s="1"/>
  <c r="H22" i="38"/>
  <c r="G22" i="38"/>
  <c r="B36" i="38"/>
  <c r="H34" i="38"/>
  <c r="G34" i="38"/>
  <c r="D34" i="38"/>
  <c r="C34" i="38"/>
  <c r="C36" i="38" s="1"/>
  <c r="M22" i="38"/>
  <c r="O22" i="38" s="1"/>
  <c r="N22" i="38"/>
  <c r="P22" i="38" s="1"/>
  <c r="N28" i="38"/>
  <c r="P28" i="38" s="1"/>
  <c r="M28" i="38"/>
  <c r="O28" i="38" s="1"/>
  <c r="M24" i="38"/>
  <c r="O24" i="38" s="1"/>
  <c r="N24" i="38"/>
  <c r="P24" i="38" s="1"/>
  <c r="N25" i="38"/>
  <c r="P25" i="38" s="1"/>
  <c r="M25" i="38"/>
  <c r="O25" i="38" s="1"/>
  <c r="D35" i="37"/>
  <c r="C35" i="37"/>
  <c r="B34" i="37"/>
  <c r="N27" i="37"/>
  <c r="P27" i="37" s="1"/>
  <c r="M27" i="37"/>
  <c r="O27" i="37" s="1"/>
  <c r="M25" i="37"/>
  <c r="O25" i="37" s="1"/>
  <c r="N25" i="37"/>
  <c r="P25" i="37" s="1"/>
  <c r="B30" i="37"/>
  <c r="D28" i="37"/>
  <c r="C28" i="37"/>
  <c r="G28" i="37"/>
  <c r="H28" i="37"/>
  <c r="N23" i="37"/>
  <c r="P23" i="37" s="1"/>
  <c r="M23" i="37"/>
  <c r="O23" i="37" s="1"/>
  <c r="C41" i="37"/>
  <c r="C42" i="37" s="1"/>
  <c r="D41" i="37"/>
  <c r="D42" i="37" s="1"/>
  <c r="B42" i="37"/>
  <c r="H40" i="37"/>
  <c r="G40" i="37"/>
  <c r="M26" i="37"/>
  <c r="O26" i="37" s="1"/>
  <c r="N26" i="37"/>
  <c r="P26" i="37" s="1"/>
  <c r="C29" i="37"/>
  <c r="D29" i="37"/>
  <c r="D22" i="37"/>
  <c r="D24" i="37" s="1"/>
  <c r="G22" i="37"/>
  <c r="B24" i="37"/>
  <c r="C22" i="37"/>
  <c r="C24" i="37" s="1"/>
  <c r="H22" i="37"/>
  <c r="F13" i="14"/>
  <c r="I14" i="12"/>
  <c r="I25" i="12"/>
  <c r="F16" i="16"/>
  <c r="F6" i="16"/>
  <c r="D16" i="15"/>
  <c r="I6" i="15"/>
  <c r="D36" i="38" l="1"/>
  <c r="D30" i="38"/>
  <c r="C30" i="38"/>
  <c r="B36" i="37"/>
  <c r="H34" i="37"/>
  <c r="C34" i="37"/>
  <c r="C36" i="37" s="1"/>
  <c r="G34" i="37"/>
  <c r="D34" i="37"/>
  <c r="D36" i="37" s="1"/>
  <c r="C30" i="37"/>
  <c r="D30" i="37"/>
  <c r="E13" i="14"/>
  <c r="H14" i="12"/>
  <c r="H25" i="12"/>
  <c r="E6" i="16"/>
  <c r="E16" i="16"/>
  <c r="C16" i="15"/>
  <c r="H6" i="15"/>
  <c r="D13" i="14" l="1"/>
  <c r="G14" i="12"/>
  <c r="G25" i="12"/>
  <c r="D16" i="16"/>
  <c r="D6" i="16"/>
  <c r="B16" i="15"/>
  <c r="G6" i="15"/>
  <c r="C13" i="14" l="1"/>
  <c r="F14" i="12"/>
  <c r="F25" i="12"/>
  <c r="C16" i="16"/>
  <c r="C6" i="16"/>
  <c r="K17" i="15"/>
  <c r="I17" i="15"/>
  <c r="J17" i="15"/>
  <c r="H17" i="15"/>
  <c r="G17" i="15"/>
  <c r="F17" i="15"/>
  <c r="E17" i="15"/>
  <c r="D17" i="15"/>
  <c r="C17" i="15"/>
  <c r="F6" i="15"/>
  <c r="B13" i="14" l="1"/>
  <c r="C14" i="14"/>
  <c r="E14" i="12"/>
  <c r="E25" i="12"/>
  <c r="B6" i="16"/>
  <c r="C7" i="16" s="1"/>
  <c r="B16" i="16"/>
  <c r="E6" i="15"/>
  <c r="J14" i="14" l="1"/>
  <c r="K14" i="14"/>
  <c r="I14" i="14"/>
  <c r="H14" i="14"/>
  <c r="G14" i="14"/>
  <c r="F14" i="14"/>
  <c r="E14" i="14"/>
  <c r="D14" i="14"/>
  <c r="D14" i="12"/>
  <c r="D25" i="12"/>
  <c r="C17" i="16"/>
  <c r="B17" i="16"/>
  <c r="K17" i="16"/>
  <c r="B23" i="16" s="1"/>
  <c r="J17" i="16"/>
  <c r="I17" i="16"/>
  <c r="B29" i="16" s="1"/>
  <c r="H17" i="16"/>
  <c r="G17" i="16"/>
  <c r="B35" i="16" s="1"/>
  <c r="F17" i="16"/>
  <c r="B22" i="16" s="1"/>
  <c r="E17" i="16"/>
  <c r="D17" i="16"/>
  <c r="B47" i="16" s="1"/>
  <c r="B7" i="16"/>
  <c r="M7" i="16"/>
  <c r="J7" i="16"/>
  <c r="K7" i="16"/>
  <c r="L7" i="16"/>
  <c r="I7" i="16"/>
  <c r="H7" i="16"/>
  <c r="G7" i="16"/>
  <c r="F7" i="16"/>
  <c r="E7" i="16"/>
  <c r="D7" i="16"/>
  <c r="D6" i="15"/>
  <c r="C14" i="12" l="1"/>
  <c r="C25" i="12"/>
  <c r="G22" i="16"/>
  <c r="C22" i="16"/>
  <c r="H22" i="16"/>
  <c r="B24" i="16"/>
  <c r="D22" i="16"/>
  <c r="C23" i="16"/>
  <c r="D23" i="16"/>
  <c r="B48" i="16"/>
  <c r="G46" i="16"/>
  <c r="H46" i="16"/>
  <c r="D47" i="16"/>
  <c r="D48" i="16" s="1"/>
  <c r="C47" i="16"/>
  <c r="C48" i="16" s="1"/>
  <c r="B41" i="16"/>
  <c r="B28" i="16"/>
  <c r="D29" i="16"/>
  <c r="C29" i="16"/>
  <c r="B34" i="16"/>
  <c r="D35" i="16"/>
  <c r="C35" i="16"/>
  <c r="C6" i="15"/>
  <c r="B14" i="12" l="1"/>
  <c r="C15" i="12"/>
  <c r="B25" i="12"/>
  <c r="C24" i="16"/>
  <c r="D24" i="16"/>
  <c r="C41" i="16"/>
  <c r="C42" i="16" s="1"/>
  <c r="G40" i="16"/>
  <c r="H40" i="16"/>
  <c r="B42" i="16"/>
  <c r="D41" i="16"/>
  <c r="D42" i="16" s="1"/>
  <c r="G34" i="16"/>
  <c r="H34" i="16"/>
  <c r="B36" i="16"/>
  <c r="H28" i="16"/>
  <c r="G28" i="16"/>
  <c r="B30" i="16"/>
  <c r="D28" i="16"/>
  <c r="D30" i="16" s="1"/>
  <c r="C28" i="16"/>
  <c r="C30" i="16" s="1"/>
  <c r="D34" i="16"/>
  <c r="D36" i="16" s="1"/>
  <c r="C34" i="16"/>
  <c r="C36" i="16" s="1"/>
  <c r="B6" i="15"/>
  <c r="B15" i="12" l="1"/>
  <c r="M15" i="12"/>
  <c r="L15" i="12"/>
  <c r="K15" i="12"/>
  <c r="J15" i="12"/>
  <c r="I15" i="12"/>
  <c r="H15" i="12"/>
  <c r="G15" i="12"/>
  <c r="F15" i="12"/>
  <c r="E15" i="12"/>
  <c r="D15" i="12"/>
  <c r="B26" i="12"/>
  <c r="M26" i="12"/>
  <c r="L26" i="12"/>
  <c r="K26" i="12"/>
  <c r="J26" i="12"/>
  <c r="I26" i="12"/>
  <c r="H26" i="12"/>
  <c r="G26" i="12"/>
  <c r="F26" i="12"/>
  <c r="E26" i="12"/>
  <c r="D26" i="12"/>
  <c r="C26" i="12"/>
  <c r="B7" i="15"/>
  <c r="M7" i="15"/>
  <c r="L7" i="15"/>
  <c r="K7" i="15"/>
  <c r="J7" i="15"/>
  <c r="B23" i="15" s="1"/>
  <c r="I7" i="15"/>
  <c r="H7" i="15"/>
  <c r="B29" i="15" s="1"/>
  <c r="G7" i="15"/>
  <c r="F7" i="15"/>
  <c r="B35" i="15" s="1"/>
  <c r="E7" i="15"/>
  <c r="B22" i="15" s="1"/>
  <c r="D7" i="15"/>
  <c r="C7" i="15"/>
  <c r="B47" i="15" l="1"/>
  <c r="B34" i="15"/>
  <c r="B28" i="15"/>
  <c r="B41" i="15"/>
  <c r="D29" i="15"/>
  <c r="C29" i="15"/>
  <c r="B24" i="15"/>
  <c r="D22" i="15"/>
  <c r="D24" i="15" s="1"/>
  <c r="G22" i="15"/>
  <c r="C22" i="15"/>
  <c r="H22" i="15"/>
  <c r="C35" i="15"/>
  <c r="D35" i="15"/>
  <c r="C23" i="15"/>
  <c r="D23" i="15"/>
  <c r="D41" i="15" l="1"/>
  <c r="D42" i="15" s="1"/>
  <c r="C41" i="15"/>
  <c r="C42" i="15" s="1"/>
  <c r="G40" i="15"/>
  <c r="B42" i="15"/>
  <c r="H40" i="15"/>
  <c r="G28" i="15"/>
  <c r="D28" i="15"/>
  <c r="D30" i="15" s="1"/>
  <c r="C28" i="15"/>
  <c r="C30" i="15" s="1"/>
  <c r="H28" i="15"/>
  <c r="B30" i="15"/>
  <c r="C24" i="15"/>
  <c r="G34" i="15"/>
  <c r="D34" i="15"/>
  <c r="D36" i="15" s="1"/>
  <c r="B36" i="15"/>
  <c r="C34" i="15"/>
  <c r="C36" i="15" s="1"/>
  <c r="H34" i="15"/>
  <c r="G46" i="15"/>
  <c r="C47" i="15"/>
  <c r="C48" i="15" s="1"/>
  <c r="H46" i="15"/>
  <c r="D47" i="15"/>
  <c r="D48" i="15" s="1"/>
  <c r="B48" i="15"/>
</calcChain>
</file>

<file path=xl/sharedStrings.xml><?xml version="1.0" encoding="utf-8"?>
<sst xmlns="http://schemas.openxmlformats.org/spreadsheetml/2006/main" count="8519" uniqueCount="567">
  <si>
    <t>Duration (in seconds)</t>
  </si>
  <si>
    <t>Finished</t>
  </si>
  <si>
    <t>Recorded Date</t>
  </si>
  <si>
    <t>Response ID</t>
  </si>
  <si>
    <t>True</t>
  </si>
  <si>
    <t>R_11js7hFLlcIiGjG</t>
  </si>
  <si>
    <t/>
  </si>
  <si>
    <t>No</t>
  </si>
  <si>
    <t>More likely to participate</t>
  </si>
  <si>
    <t>I will not submit a proposal</t>
  </si>
  <si>
    <t>Less than $150 USD</t>
  </si>
  <si>
    <t>No, I never attended an EPIC conference in person</t>
  </si>
  <si>
    <t>United States of America</t>
  </si>
  <si>
    <t>Work for a not-for-profit</t>
  </si>
  <si>
    <t>Somewhat</t>
  </si>
  <si>
    <t xml:space="preserve">Due to the pandemic, my organization has cut all professional development funding. I would be interested in the virtual conference but would not be able to get funding so I would have to pay out of pocket which would be hard given salary and position uncertainty in my organization. </t>
  </si>
  <si>
    <t>R_1l6lfcQV0TrkiFf</t>
  </si>
  <si>
    <t>I am unlikely to submit a proposal</t>
  </si>
  <si>
    <t>Yes</t>
  </si>
  <si>
    <t>$150</t>
  </si>
  <si>
    <t>Oh, honey, even before 2015…..</t>
  </si>
  <si>
    <t>United Kingdom of Great Britain and Northern Ireland</t>
  </si>
  <si>
    <t>Work in higher education</t>
  </si>
  <si>
    <t>Hope it can work!</t>
  </si>
  <si>
    <t>R_2VO6jzAY7gTxrbi</t>
  </si>
  <si>
    <t>Work for a large enterprise (&gt;500 employees)</t>
  </si>
  <si>
    <t>R_2BA1OG6DHdywzSx</t>
  </si>
  <si>
    <t>Germany</t>
  </si>
  <si>
    <t>R_upNHhjRnDNoMFb3</t>
  </si>
  <si>
    <t>About the same</t>
  </si>
  <si>
    <t>$400</t>
  </si>
  <si>
    <t>Not certain</t>
  </si>
  <si>
    <t>EPIC 2018 Honolulu</t>
  </si>
  <si>
    <t>Panama</t>
  </si>
  <si>
    <t>R_uyoFHo5GvAu25u9</t>
  </si>
  <si>
    <t>I am considering submitting a proposal</t>
  </si>
  <si>
    <t>$200</t>
  </si>
  <si>
    <t>EPIC 2019 Providence</t>
  </si>
  <si>
    <t>Independent contractor/business owner</t>
  </si>
  <si>
    <t>Yes, very much</t>
  </si>
  <si>
    <t>R_12gvg34KZvTxc2m</t>
  </si>
  <si>
    <t>$350</t>
  </si>
  <si>
    <t>Work for medium sized business (50-500 employees)</t>
  </si>
  <si>
    <t xml:space="preserve">I would love to be able to attend but I do expect a virtual conference to be less expensive than a real conference.  </t>
  </si>
  <si>
    <t>R_1HqwTavz1CyK51Z</t>
  </si>
  <si>
    <t>R_3EzJeoq3cvw01Bp</t>
  </si>
  <si>
    <t>$300</t>
  </si>
  <si>
    <t>R_3j7ipa29jRD6wg8</t>
  </si>
  <si>
    <t>EPIC 2019 Providence,EPIC 2016 Minneapolis</t>
  </si>
  <si>
    <t>I think it would be amazing if this year EPIC was as financially accessible as possible, given many people have lost their jobs. I would hope this is feasible, given there are no venue, food or travel costs.</t>
  </si>
  <si>
    <t>R_3Ep8cWxWbpcbTzz</t>
  </si>
  <si>
    <t>Netherlands</t>
  </si>
  <si>
    <t>R_3G6D96C8VoIj55X</t>
  </si>
  <si>
    <t>$250</t>
  </si>
  <si>
    <t>EPIC 2019 Providence,EPIC 2018 Honolulu,EPIC 2016 Minneapolis,EPIC 2015 São Paulo,Oh, honey, even before 2015…..</t>
  </si>
  <si>
    <t>Work for a small business/consultancy (&lt;50 employees)</t>
  </si>
  <si>
    <t>R_20MqofS0jkXzzwY</t>
  </si>
  <si>
    <t>As a recent graduate looking for a job, a virtual conference will be more feasible for me financially, regardless how much I wanted to be there physically</t>
  </si>
  <si>
    <t>R_OqHWoezXvIZHZpT</t>
  </si>
  <si>
    <t>India</t>
  </si>
  <si>
    <t>I would love to attend if it is affordable</t>
  </si>
  <si>
    <t>R_1BS41Pqd07MVvbN</t>
  </si>
  <si>
    <t>EPIC 2019 Providence,Oh, honey, even before 2015…..</t>
  </si>
  <si>
    <t>R_3KwitY0Y0afbYwm</t>
  </si>
  <si>
    <t xml:space="preserve">I'm excited to have the opportunity to attend virtually.  I would also like to have a discussion somewhere in the program on the topic of conducting research virtually.  </t>
  </si>
  <si>
    <t>R_3qpQsS84zzoWDU3</t>
  </si>
  <si>
    <t>$650</t>
  </si>
  <si>
    <t>R_vra8l4mkbDoCbxn</t>
  </si>
  <si>
    <t>United Arab Emirates</t>
  </si>
  <si>
    <t>R_VLjFVwUdnWxFn1f</t>
  </si>
  <si>
    <t>France</t>
  </si>
  <si>
    <t>R_3NDLNyTrLapwVvM</t>
  </si>
  <si>
    <t>Less likely to participate</t>
  </si>
  <si>
    <t>.</t>
  </si>
  <si>
    <t>R_3L4FL9l6VhVNFsL</t>
  </si>
  <si>
    <t xml:space="preserve">I really enjoyed attending EPIC conferences in the past, but what has stopped me from attending more, and from submitting papers for consideration is that the events feel quite ‘cliquey’ and corporate - some of my colleagues have had a similar experience. I realize that this is an aspect of any successful or well established conference but it does affect my decision making process at a time when finances are more of a concern. I’m glad you’re taking this survey and will consider attending EPIC2020 if the fees (determined by the needs of the community) are affordable. </t>
  </si>
  <si>
    <t>R_4UtGDsbl01VgMSJ</t>
  </si>
  <si>
    <t>EPIC 2019 Providence,EPIC 2018 Honolulu</t>
  </si>
  <si>
    <t>R_2uvsZO52UMItSs1</t>
  </si>
  <si>
    <t xml:space="preserve">The question about financial impact is not capturing the reality that the future is very uncertain. While I still have my job, I’m preparing for being laid off, and have changed my saving, spending, investing strategy. In other words, I’m preparing for a negative financial change and suspect that I may be in a very different position than I am now come Nov. That uncertain future factors into my answer about what I want to spend for EPIC 2020 (which I value very much). </t>
  </si>
  <si>
    <t>R_2fvUFRDeh0Pt1NM</t>
  </si>
  <si>
    <t>I already submitted a proposal</t>
  </si>
  <si>
    <t xml:space="preserve">I think the biggest challenge will be creating opportunities to meet and network with people which is a big part of the appeal of the conference. I hope there are still ways to connect with people in other regions, with a bit of timezone wrangling. The other challenge will be making remote presentations engaging. Shorter sessions with more breaks, and perhaps spreading  the conference over more days to support that could help. </t>
  </si>
  <si>
    <t>R_25t3raUSeRS1Pt4</t>
  </si>
  <si>
    <t>EPIC 2016 Minneapolis,Oh, honey, even before 2015…..</t>
  </si>
  <si>
    <t>Work in the public sector</t>
  </si>
  <si>
    <t>R_1GU0S2VMV9wMlzI</t>
  </si>
  <si>
    <t>Canada</t>
  </si>
  <si>
    <t>R_27JCmMKpXsz3zlw</t>
  </si>
  <si>
    <t>Denmark</t>
  </si>
  <si>
    <t>R_uwW8Bt0HcDjL20h</t>
  </si>
  <si>
    <t>Switzerland</t>
  </si>
  <si>
    <t>R_0CfgjcpDG8X877P</t>
  </si>
  <si>
    <t xml:space="preserve">I love that EPIC2020 is still going to happen!  Let's do this together!! </t>
  </si>
  <si>
    <t>R_2chgKEoFqqM8t8p</t>
  </si>
  <si>
    <t>I prefer not to answer</t>
  </si>
  <si>
    <t>R_1dE9MX8xxhFiAnP</t>
  </si>
  <si>
    <t>Australia</t>
  </si>
  <si>
    <t>R_3IY7g2C6RuhsyRW</t>
  </si>
  <si>
    <t>R_sv6djKAii5uhGLL</t>
  </si>
  <si>
    <t xml:space="preserve">Having a lower price point for more registrations to build out membership.  Cost has made it so we've sent 2 people in person but if it less than $300 I could press for more folks </t>
  </si>
  <si>
    <t>R_DdiZv0LGgEU7uE1</t>
  </si>
  <si>
    <t>Turkey</t>
  </si>
  <si>
    <t>R_3HvpTdvgFCkqPxy</t>
  </si>
  <si>
    <t>I will probably submit a proposal</t>
  </si>
  <si>
    <t>Ireland</t>
  </si>
  <si>
    <t>R_PRN0yvlAL48MzQd</t>
  </si>
  <si>
    <t>$500</t>
  </si>
  <si>
    <t>R_4VqI9kuqYx4COnD</t>
  </si>
  <si>
    <t>R_2rObAEFXxSHUgPg</t>
  </si>
  <si>
    <t>My non-profit does not have a lot of experience with ethnography, and neither do I. However, I've found that exposing myself to new ideas via this organization has expanded my creativity when designing virtual events. Thank you!</t>
  </si>
  <si>
    <t>R_3s63fv3nKWkkFNQ</t>
  </si>
  <si>
    <t>EPIC 2018 Honolulu,EPIC 2016 Minneapolis</t>
  </si>
  <si>
    <t>Unemployed</t>
  </si>
  <si>
    <t>R_1CKBYzEB1HoaGB1</t>
  </si>
  <si>
    <t xml:space="preserve">It would be a dream come true to be able to attend </t>
  </si>
  <si>
    <t>R_3r1hIpf3WtGhZSa</t>
  </si>
  <si>
    <t>EPIC 2016 Minneapolis</t>
  </si>
  <si>
    <t>I'm looking forward to participating, and while I would like to participate in F2F networking with folks, I can probably be more engaged with the actual content via online. Hopefully this will spark some ideas for EPIC to think about multiple and diverse events worldwide in the coming years, online and in the world. Best of luck organizing this great conference!</t>
  </si>
  <si>
    <t>R_2zAazcWIeLxquYS</t>
  </si>
  <si>
    <t>I'm in the midst of helping to plan a smaller local insights industry conference, so conference format is on my mind. I think it will be hard for people to make time and motivate to sit at their desk for a full day to attend a virtual conference. The key will be opportunities for attendees to interact...if possible in smaller groups in satellite cities. This may all factor into your cost consideration already...but I think the presentations are a catalyst for the real value of conferences, which is interaction and discussion with peers. As budget allows, focus as much as possible on providing clever ways of interaction and engagement to enhance the value proposition of the conference.</t>
  </si>
  <si>
    <t>R_1jQjZBLHBTIqVhz</t>
  </si>
  <si>
    <t>EPIC 2018 Honolulu,Oh, honey, even before 2015…..</t>
  </si>
  <si>
    <t>I am grateful you made it virtual</t>
  </si>
  <si>
    <t>R_2cuZP8aGc0deUmn</t>
  </si>
  <si>
    <t>R_3lJH4MV80kiwrLQ</t>
  </si>
  <si>
    <t>EPIC 2017 Montréal,EPIC 2016 Minneapolis,EPIC 2015 São Paulo,Oh, honey, even before 2015…..</t>
  </si>
  <si>
    <t>Really want to see it succeed - counting on the community to come up with some innovative, interactive formats!</t>
  </si>
  <si>
    <t>R_3nctbKjluhEoWjt</t>
  </si>
  <si>
    <t>EPIC 2019 Providence,EPIC 2018 Honolulu,EPIC 2017 Montréal,EPIC 2016 Minneapolis,EPIC 2015 São Paulo,Oh, honey, even before 2015…..</t>
  </si>
  <si>
    <t>Make it a mix of live and recorded content!</t>
  </si>
  <si>
    <t>R_3HHgMwhgVdBzMk1</t>
  </si>
  <si>
    <t>R_22lVAqaOxgZemfx</t>
  </si>
  <si>
    <t>R_2D7abdTJ9DLv6Fv</t>
  </si>
  <si>
    <t>EPIC 2017 Montréal</t>
  </si>
  <si>
    <t>R_278YDZgOkZAtVIJ</t>
  </si>
  <si>
    <t>R_1QYZQL1NscjbBgB</t>
  </si>
  <si>
    <t>R_11bVg4GLeGLUVrI</t>
  </si>
  <si>
    <t xml:space="preserve">I’d love to see EPIC have an advocacy arm for self-employed researchers. </t>
  </si>
  <si>
    <t>R_1er4ElsmcQwjWlM</t>
  </si>
  <si>
    <t>R_2DNrzFwSz8vnLTw</t>
  </si>
  <si>
    <t xml:space="preserve">More details about the virtual venue can help me decide whether to register or not. </t>
  </si>
  <si>
    <t>R_3L24YoPvqmVpCjL</t>
  </si>
  <si>
    <t>EPIC 2019 Providence,EPIC 2018 Honolulu,EPIC 2017 Montréal,EPIC 2016 Minneapolis</t>
  </si>
  <si>
    <t>looking forward to it!</t>
  </si>
  <si>
    <t>R_21tiPy8tKFa0W20</t>
  </si>
  <si>
    <t>EPIC 2019 Providence,EPIC 2018 Honolulu,Oh, honey, even before 2015…..</t>
  </si>
  <si>
    <t>R_bI5Hin934o89wWJ</t>
  </si>
  <si>
    <t>R_1NlTCOPAq7wWV5b</t>
  </si>
  <si>
    <t>Previously the cost of the conference has been prohibitive of me attending. I get a set amount of conference funding every year and so I try to make it stretch as far as it can, meaning I often don't even consider attending EPIC. I'm looking forward to something more reasonably priced to ensure I'm able to attend every year and staying better connected to this community of practice.</t>
  </si>
  <si>
    <t>R_2AXrJz6AGwhaIHv</t>
  </si>
  <si>
    <t>$550</t>
  </si>
  <si>
    <t>$450</t>
  </si>
  <si>
    <t>EPIC 2019 Providence,EPIC 2017 Montréal</t>
  </si>
  <si>
    <t xml:space="preserve">I will miss the in-person presentations, conversations, and events the most. However, I really look forward to anything you all are able to offer virtually. </t>
  </si>
  <si>
    <t>R_2sckTv5B94paMc7</t>
  </si>
  <si>
    <t>R_1DOqK9EWGi4wojV</t>
  </si>
  <si>
    <t>R_11dqGRIMw239z97</t>
  </si>
  <si>
    <t>R_1QrW03v7AYUqbqU</t>
  </si>
  <si>
    <t>R_6xSneMEo2XJpT5T</t>
  </si>
  <si>
    <t>R_2tAyf2oWBEeXfXL</t>
  </si>
  <si>
    <t>Portugal</t>
  </si>
  <si>
    <t>R_1dg0AVAtqieoIlK</t>
  </si>
  <si>
    <t>I think it is good to be flexible and still be able to share our thoughts and make connections despite being unable to convene in person.</t>
  </si>
  <si>
    <t>R_1jenASEkK9NAH1L</t>
  </si>
  <si>
    <t>I wouldn't attend at all</t>
  </si>
  <si>
    <t>R_2cvJP1YTOMTi4KY</t>
  </si>
  <si>
    <t>R_pbIWSJm1GodRh4d</t>
  </si>
  <si>
    <t xml:space="preserve">Excited to see how EPIC makes a fabulous virtual event! </t>
  </si>
  <si>
    <t>R_120hWM0uKZtqALP</t>
  </si>
  <si>
    <t>R_Q5hSKdilbpW94Vr</t>
  </si>
  <si>
    <t>R_10qI7UiP1eCxOs5</t>
  </si>
  <si>
    <t>R_2dzrcEjiQ1R2qEN</t>
  </si>
  <si>
    <t>R_3iUdRylgELi3QHn</t>
  </si>
  <si>
    <t>R_Pv7zm5uNzfNT1nz</t>
  </si>
  <si>
    <t>R_2XcCKBQflBq34Dl</t>
  </si>
  <si>
    <t>R_3kNgduOlk61VjdV</t>
  </si>
  <si>
    <t>I lived in Melbourne prior to moving to the US, so was very excited about having an excuse to return! However, I'm pregnant and baby is due in November so this virtual conference format now means that I will be able to attend and I am grateful to have the opportunity. Of course it will not be the same as in person, but I'm very much looking forward to it nonetheless.</t>
  </si>
  <si>
    <t>R_1LFOrSrqrsYGFz6</t>
  </si>
  <si>
    <t>Perhaps a tiered registration fee, or a special fee for independents and small agencies? We don't have the luxury of being able to expense the registration fee. Time spent at the conference does not mean anyone is paying is - we pay money and receive none during that time. It is something to consider amid COVID19.</t>
  </si>
  <si>
    <t>R_72qP4Zz3lFCuOeR</t>
  </si>
  <si>
    <t>R_2uBBSPFK5rfTlic</t>
  </si>
  <si>
    <t>R_1oFMTV3vTUfhBmY</t>
  </si>
  <si>
    <t>We had a very generous training budget that was eventually going to go away and has definitely gone away with Covid budget cuts. That being said, our research practice might have budget available, so finding a sweet spot for teams to get access in terms of pricing would be appreciated. Several of us had already registered for Rosenfeld's Advancing Research, but had we not, it would've been easy to swing for whatever their pricing was for up to 5? attendees.</t>
  </si>
  <si>
    <t>R_21mGRIswYdB1SFQ</t>
  </si>
  <si>
    <t>R_2BqZbUHCLmSfHQj</t>
  </si>
  <si>
    <t>Because the global pandemic has massive repercussions, EPIC2020 may well well placed (anthropologists who mingle with design so much) not just to adapt but to to make a lasting transformation! What does it mean to meet as a group? What is a conference after covid? What is new about how we understand 'community'?</t>
  </si>
  <si>
    <t>R_Os6WmllPe2MHT0J</t>
  </si>
  <si>
    <t>R_3HTuNvQU3rLQzDS</t>
  </si>
  <si>
    <t>R_3JpVuQq6qxOPZL1</t>
  </si>
  <si>
    <t>R_322zPSx3TIBhp49</t>
  </si>
  <si>
    <t>R_2eXBDfROVH0Ctnm</t>
  </si>
  <si>
    <t>R_23TVEmX5BBgTfDg</t>
  </si>
  <si>
    <t>R_cvf5kQfpg2TAmat</t>
  </si>
  <si>
    <t>Costa Rica</t>
  </si>
  <si>
    <t>The reason that my organization is not thinking about spending money on the conference is that my partners are very cautious about spending money. Not necesarilly that we are doing bad. I would love to attend in person but I am willing to participate virtually because the content of the conferences is excellent.</t>
  </si>
  <si>
    <t>R_scnncedjHeT93UJ</t>
  </si>
  <si>
    <t>EPIC 2019 Providence,EPIC 2018 Honolulu,EPIC 2017 Montréal,EPIC 2016 Minneapolis,Oh, honey, even before 2015…..</t>
  </si>
  <si>
    <t>I am looking forward to it!</t>
  </si>
  <si>
    <t>R_Avb4AxmrhPMKTM5</t>
  </si>
  <si>
    <t>R_1mCbQ8ulFZMfCcn</t>
  </si>
  <si>
    <t>R_3FKICht9lt2Qcjn</t>
  </si>
  <si>
    <t>R_2Wuo3vw75f3AFwS</t>
  </si>
  <si>
    <t xml:space="preserve">MadPow did it's Health XD conference virtually in April and did a good job of it, even managing break out sessions. Despite that, it was hard to be on a video conference for 5 hours, and hard to replicate these social interaction of a conference. Could EPIC be spread out over more days, w/ less time per day + just chat time for people who want to have special interest or affiliation get togethers?
</t>
  </si>
  <si>
    <t>R_tVSeI5VxhRRng65</t>
  </si>
  <si>
    <t>R_1DRVRvYSIYgD73O</t>
  </si>
  <si>
    <t>R_2vcsmkYwE6g3xK4</t>
  </si>
  <si>
    <t>Thank you for making it virtual and extending the submission deadline. I would be happy to help with remote facilitation/organization if you need more people.</t>
  </si>
  <si>
    <t>R_1kHB9uCZcICYAvx</t>
  </si>
  <si>
    <t>Currently a student</t>
  </si>
  <si>
    <t xml:space="preserve">Since it's virtual, please make it free for students. We are either actively looking for jobs or we will be in the near future, so networking is really important for us. But given the financial uncertainty, many of us may decide against joining to prioritize other essential needs. Perhaps we can support in other ways to make this conference a success. </t>
  </si>
  <si>
    <t>R_2anNfoS4IrelsVp</t>
  </si>
  <si>
    <t>EPIC 2019 Providence,EPIC 2017 Montréal,EPIC 2016 Minneapolis</t>
  </si>
  <si>
    <t>R_3PX38mC9UI9rOB3</t>
  </si>
  <si>
    <t>R_AFg9YeDdnCQIRGh</t>
  </si>
  <si>
    <t>I've been enjoying some of the Zoom events you've put on recently. I think that conferences everywhere need to be re-thought (environmental footprint, &amp; cost of travel esp. to far-flung places; actual value of in-person serendipity at conference). It would make far more sense to figure out how to plan really great virtual conferences going forward and deliver greater, less exclusive value to all members. I'm sure we can experiment with ways of creating online ways of achieving serendipity given how much our members know about online collaboration tools.</t>
  </si>
  <si>
    <t>R_3oHivFzDiXQXFcL</t>
  </si>
  <si>
    <t>R_NVeFWUb3SiwyWsh</t>
  </si>
  <si>
    <t>R_3e2bXmkROltw2qD</t>
  </si>
  <si>
    <t>EPIC 2018 Honolulu,EPIC 2016 Minneapolis,Oh, honey, even before 2015…..</t>
  </si>
  <si>
    <t>I wish it good luck. I look forward to the proceedings when available.  I have no work, so no submissions and no chance of attending.</t>
  </si>
  <si>
    <t>R_3lPuhBzdax351t3</t>
  </si>
  <si>
    <t xml:space="preserve">I think my decision to attend is based on the quality of content. </t>
  </si>
  <si>
    <t>R_3JLvHuA17dJe1xs</t>
  </si>
  <si>
    <t>EPIC 2018 Honolulu,EPIC 2017 Montréal,EPIC 2016 Minneapolis</t>
  </si>
  <si>
    <t>R_1QnNMRohHF4qA9i</t>
  </si>
  <si>
    <t>My employer has put a stop to all spending. I was thinking of submitting a proposal, but seeing that presenters MUST also attend, the idea of being personally on the hook for the conference attendee fee - no thanks! That is the biggest barrier to my participation. EPIC has been on my list of conferences to attend for years, and I think that the next in-person one that is in North America and not during a pandemic will be a possibility (more reasonable travel costs, easier to justify to my employer). Without the spending restrictions, I also think that it would be tough to justify to my employer spending on an online conference as it reads as paying a premium to get access to something in real time vs waiting a bit and then having access to the content with the membership already paid for. I think EPIC really needs to ask itself "how might we deliver SIGNIFICANT value over what someone would get from watching recordings of the content after the conference?" It might also be smart to think about how the online format can enable the conference to do things it never could as an in-person event.</t>
  </si>
  <si>
    <t>R_1gHMP6GQgURCaj2</t>
  </si>
  <si>
    <t>R_1CmbrXA7MRLY7NI</t>
  </si>
  <si>
    <t>EPIC 2019 Providence,EPIC 2018 Honolulu,EPIC 2017 Montréal</t>
  </si>
  <si>
    <t>I'm looking forward to it because I know the content will be rich and interesting. However, like everyone I think, one of the things I most value about EPIC is the opportunity to spend time in person with friends, both old and new, and I'm really sad not to have that opportunity.</t>
  </si>
  <si>
    <t>R_0P1uzzOkol1VVbX</t>
  </si>
  <si>
    <t xml:space="preserve">I'm excited to attend, but it is definitely harder to pay money for virtual conferences where you don't get any of the networking/connecting/human touch of an in-person conference and it is impossible to recreate this with virtual breakout rooms etc IMHO.  Often other meetings end up creeping onto my schedule that are urgent, and so the virtual conference is of course easier to override with other meetings so the value is lower, even if you get access to presentation videos afterwards. </t>
  </si>
  <si>
    <t>R_3htkksNaOuAzpHm</t>
  </si>
  <si>
    <t>R_2OZ2iMxAwE5Dihc</t>
  </si>
  <si>
    <t xml:space="preserve">Would love to attend. I think professional community has increased importance in this historical moment, so that increases my desire to attend. Despite being large, my company can be picky about what it funds so I am not sure I can obtain assistance. </t>
  </si>
  <si>
    <t>R_3iwcISFRZcCHPsx</t>
  </si>
  <si>
    <t>It was hard to answer a price since I'm not sure how interactive sessions will be, if we'll have workshops etc. I answered assuming it would be mostly talks</t>
  </si>
  <si>
    <t>R_3ewULh0rsdn9qkF</t>
  </si>
  <si>
    <t xml:space="preserve">If you could find a way to recreate coffee breaks and lunch / dinner opportunities, a remote conference might make some sense. </t>
  </si>
  <si>
    <t>R_1mgY0oBg3hABVkT</t>
  </si>
  <si>
    <t>$600</t>
  </si>
  <si>
    <t>R_eKHeU4FcMnxDHUZ</t>
  </si>
  <si>
    <t>I look forward to attending this virtual event if I am able.</t>
  </si>
  <si>
    <t>R_3e9QH96y8yU432I</t>
  </si>
  <si>
    <t>R_2ZDlP15AF2BJ1nA</t>
  </si>
  <si>
    <t>I think it is wonderful that the conference will be held online, and hope that I can attend. Thank you.</t>
  </si>
  <si>
    <t>R_d6FbEteJC8OFvl7</t>
  </si>
  <si>
    <t>My org has retracted learning and personal development budgets. I am not sure I will attend, since it is out-of-pocket.</t>
  </si>
  <si>
    <t>R_PCHNbFdG1rbEdNf</t>
  </si>
  <si>
    <t>R_2aXFyQhgPU3nrV7</t>
  </si>
  <si>
    <t>R_1NtATyYicpjRzOL</t>
  </si>
  <si>
    <t>R_BA61jZLsJUis33H</t>
  </si>
  <si>
    <t>R_pRWLEVGbhSNCI3D</t>
  </si>
  <si>
    <t>This is one of the most important professional orgs I have found for practicing anthropology. So grateful, as a new graduate, looking toward the future. Thank you for what you do!</t>
  </si>
  <si>
    <t>R_2uJ77tJqRb505uz</t>
  </si>
  <si>
    <t>I am looking forward to attend - hopefully - for the first time!</t>
  </si>
  <si>
    <t>R_2YWXPoVqvKFRkAd</t>
  </si>
  <si>
    <t>I don't think you should try to recreate the conference virtually. It would be nice to have an annual engagement, but I think it needs to evolve into something different that is appropriate for the medium.</t>
  </si>
  <si>
    <t>R_2c166KAuMB4OIYx</t>
  </si>
  <si>
    <t>R_1NDoTFJIdsG7HSS</t>
  </si>
  <si>
    <t>Brazil</t>
  </si>
  <si>
    <t>I would really want to hear about best online practices, it is a survival theme during the pandemics.</t>
  </si>
  <si>
    <t>R_2YEf9uCpNBfo5Xd</t>
  </si>
  <si>
    <t>R_2VsaU11Ytiw47cx</t>
  </si>
  <si>
    <t>R_1oIvuerN4vsx1tM</t>
  </si>
  <si>
    <t>R_206aOYrsGCppyi5</t>
  </si>
  <si>
    <t xml:space="preserve"> I'm a graduate student finishing my degree and this conference is a crucial way for me to network to find employment in a job market that is unknown at best. Please don't price me out of attending.</t>
  </si>
  <si>
    <t>R_2V3z7qHgJRaOR99</t>
  </si>
  <si>
    <t>EPIC 2018 Honolulu,EPIC 2017 Montréal</t>
  </si>
  <si>
    <t>R_1C3jnXQFz1JqmFj</t>
  </si>
  <si>
    <t>R_3lSnX0JfCYfQuVF</t>
  </si>
  <si>
    <t>R_27vz3Rvhc6sXKmM</t>
  </si>
  <si>
    <t>I'm excited to learn more! My department cut our Personal Development budget, so I'm unable to use my company's funds. I'm still excited to attend and I would love to share information with the rest of the team.</t>
  </si>
  <si>
    <t>R_22Fio2YsionSDBP</t>
  </si>
  <si>
    <t>EPIC 2018 Honolulu,EPIC 2015 São Paulo</t>
  </si>
  <si>
    <t>R_REVEUuFgacjvEU9</t>
  </si>
  <si>
    <t>South Africa</t>
  </si>
  <si>
    <t>R_4UUEwXRpw83N9tv</t>
  </si>
  <si>
    <t>R_2t5Lt4FyiliYy0Y</t>
  </si>
  <si>
    <t xml:space="preserve">I’ve never been a le to participle before because my company wouldn’t pay for travel and I couldn’t afford it. I hope this year is affordable. Also, I very much like the setup of the Migraine World Summit, which has always been virtual. Maybe check that out. Perhaps after releasing a recording of a presentation or interview the speaker could also host an “office hours” type session to take questions. </t>
  </si>
  <si>
    <t>R_2veqcvT6fZaxGKm</t>
  </si>
  <si>
    <t>R_2uHtWZryNIHqBxC</t>
  </si>
  <si>
    <t>I think it's amazing being able to attend virtually.</t>
  </si>
  <si>
    <t>R_3KpjaUTBAYpY4KG</t>
  </si>
  <si>
    <t>R_VOVYJMnVGAU4mhr</t>
  </si>
  <si>
    <t>R_1py7nc24iGOzlFs</t>
  </si>
  <si>
    <t>R_0iAvcediXJAG6OJ</t>
  </si>
  <si>
    <t>R_OkDEvJWI4UJ8ToR</t>
  </si>
  <si>
    <t xml:space="preserve">I'm only associated with EPIC through RMIT so I probably wouldn't attend otherwise. </t>
  </si>
  <si>
    <t>R_3KZSFdtdksO5E1r</t>
  </si>
  <si>
    <t>R_0d0UEktBvdiy6nn</t>
  </si>
  <si>
    <t>It will be my first EPIC conference, so very much looking forward to the talks and learnings to come</t>
  </si>
  <si>
    <t>R_3DjpDE5OtPGBE9C</t>
  </si>
  <si>
    <t>If it is remote and not in an Australian-friendly time zone I would be highly unlikely to register</t>
  </si>
  <si>
    <t>R_2wAZyot8PlPp0V6</t>
  </si>
  <si>
    <t>R_QhoH3yfoh9I4p9v</t>
  </si>
  <si>
    <t>I am an RMIT PhD student so my low budget but ability to attend reflect this.</t>
  </si>
  <si>
    <t>R_3j9xySt26HV27Ih</t>
  </si>
  <si>
    <t>R_cYk3xyTZQZ1W6Gd</t>
  </si>
  <si>
    <t>R_10IAfJWSKhUZYlk</t>
  </si>
  <si>
    <t>R_3nC5D2n1ev3rZu7</t>
  </si>
  <si>
    <t>R_UgOwNigDxxgaFuV</t>
  </si>
  <si>
    <t xml:space="preserve">I am very excited about this event.  My only worry is the timezones. Earlier it was planned to be in Melbourne, now that it is virtual, I worry if it would be at odd hours for us. Most of your talks are. </t>
  </si>
  <si>
    <t>R_1jkuGGdAKIG9OIx</t>
  </si>
  <si>
    <t>R_1Cv9xetaS1wXg6N</t>
  </si>
  <si>
    <t>R_1hDZ0xq8jlC06E4</t>
  </si>
  <si>
    <t>R_3O8hflQ4ye0b8Zz</t>
  </si>
  <si>
    <t>R_3fCZYm7qJrGomE0</t>
  </si>
  <si>
    <t>R_ZskP0d5JTthexnr</t>
  </si>
  <si>
    <t>R_2Ubb5IiHb11IBLa</t>
  </si>
  <si>
    <t>EPIC 2019 Providence,EPIC 2018 Honolulu,EPIC 2017 Montréal,EPIC 2016 Minneapolis,EPIC 2015 São Paulo</t>
  </si>
  <si>
    <t xml:space="preserve">So excited this is happening virtually! It would be great if there could be local hubs (safety permitting) that meet during the conference, perhaps aligned at times with the hubs in nearest time-zones, in a "sun never sets on EPIC" style... </t>
  </si>
  <si>
    <t>R_4O8ANPMbyjajMVX</t>
  </si>
  <si>
    <t>R_2OU2AO6V7Cu4Fur</t>
  </si>
  <si>
    <t>R_cRMBcO8b0dLzUVb</t>
  </si>
  <si>
    <t>R_2yqoDtAIDBQiHkp</t>
  </si>
  <si>
    <t>I'm interested in areas where ethnography intersects with climate action planning in organizations (for their long term sustainability planning and/or services/products) and in communities, and the role philanthropy might play to support this work.</t>
  </si>
  <si>
    <t>R_2zGYDDKeRnxL6xk</t>
  </si>
  <si>
    <t>R_30wpWGsaCAAmFT8</t>
  </si>
  <si>
    <t>EPIC 2018 Honolulu,EPIC 2017 Montréal,EPIC 2015 São Paulo,Oh, honey, even before 2015…..</t>
  </si>
  <si>
    <t>R_2tJztWtlD5V2Zem</t>
  </si>
  <si>
    <t>Thailand</t>
  </si>
  <si>
    <t>R_3oyZNa71AhlGi5z</t>
  </si>
  <si>
    <t>R_2VeXj3V2MiTnnmj</t>
  </si>
  <si>
    <t>R_Cf94wQ9VRCjzKDL</t>
  </si>
  <si>
    <t>EPIC 2017 Montréal,Oh, honey, even before 2015…..</t>
  </si>
  <si>
    <t>This year is very unique, while we all understand that there is a cost associated with producing a quality conference, we hope it is possible to take into account how many people and organizations, esp. small research agencies and consultancies are affected by layoffs and furloughs.  
Another suggestion is to crowdsource ideas for interesting formats of the sessions.</t>
  </si>
  <si>
    <t>R_bKiQJXWfmgflSOR</t>
  </si>
  <si>
    <t>R_sRODHzvMy6e2r61</t>
  </si>
  <si>
    <t>R_VR8JggKdA5bBx29</t>
  </si>
  <si>
    <t xml:space="preserve">Excited for the virtual conference, and not having to travel to Australia! </t>
  </si>
  <si>
    <t>R_2s0ZQL0Ov7dOm3X</t>
  </si>
  <si>
    <t xml:space="preserve">I feel its geared more towards academics and students. Some of the language feels academic for the sake of it (sometimes just plain odd!) Would be good if it attracted more clients. But v. glad EPIC exists. </t>
  </si>
  <si>
    <t>R_2VkDBEsvz8cbxae</t>
  </si>
  <si>
    <t>R_4HZlD2sY9tATWmd</t>
  </si>
  <si>
    <t>R_1Q6J79KyYrD6TDd</t>
  </si>
  <si>
    <t>R_2BzHXodpvZKSlCS</t>
  </si>
  <si>
    <t>R_3nusQeBuccm5kDs</t>
  </si>
  <si>
    <t>R_Z7W8unSZL0lYjPr</t>
  </si>
  <si>
    <t>R_1OO9DkGin9Y6izE</t>
  </si>
  <si>
    <t>Sweden</t>
  </si>
  <si>
    <t>R_3scRgtQ1naagXAJ</t>
  </si>
  <si>
    <t>R_3lDjHNomfiD5QxF</t>
  </si>
  <si>
    <t>R_1i3Vv7d3UUU1q3x</t>
  </si>
  <si>
    <t xml:space="preserve">Even though I'm a cultural anthropologist, I've never been inclined to attend an EPIC conference. I haven't liked the locations either (sorry!), and my sense is that EPIC is perhaps overly academic and UX related. </t>
  </si>
  <si>
    <t>R_2w0sTwHvC31KmUb</t>
  </si>
  <si>
    <t>R_QnAddylfCfXxT7r</t>
  </si>
  <si>
    <t>R_1oC5b7krdQ1Ul9x</t>
  </si>
  <si>
    <t>R_2veq2El8YULdKxT</t>
  </si>
  <si>
    <t>R_0qWCztysaZiOLpT</t>
  </si>
  <si>
    <t>R_1psUxSFeWnCMIPs</t>
  </si>
  <si>
    <t>EPIC 2018 Honolulu,EPIC 2017 Montréal,Oh, honey, even before 2015…..</t>
  </si>
  <si>
    <t xml:space="preserve">My biggest problem with EPIC 2020 has been focusing on it in the midst of the pandemic, working from home, and imminent changes at my job.  I have had a hard time getting my head around what I should propose.  Somehow I want a choice that is not a case study (I don't have one this year), a pecha kucha (I've been trying, but am coming up short in conceiving one), or a catalyst (I'm still confused as to what a catalyst really is, so I just think of it as a paper.)  At this point I think catalyst might be my best option, but the days are ticking away and I haven't written a proposal yet.  </t>
  </si>
  <si>
    <t>R_A0a2hSbM4g9Iok9</t>
  </si>
  <si>
    <t>R_dcHf6LIKpHvAkTv</t>
  </si>
  <si>
    <t>R_DrfFuUiAbWLNGN3</t>
  </si>
  <si>
    <t>R_51MIuWPeE6s8BO1</t>
  </si>
  <si>
    <t>EPIC 2015 São Paulo</t>
  </si>
  <si>
    <t>high cost to Latin Americans</t>
  </si>
  <si>
    <t>R_1INv76t46dCzYyF</t>
  </si>
  <si>
    <t>Thanks for your hard work!</t>
  </si>
  <si>
    <t>R_1n8Uli2GTerc7X1</t>
  </si>
  <si>
    <t>Having the opportunity to do workshops would be a greater draw than keynote speakers. Also having the ability to spread the conference over more days might also make it more doable from a general ability to participate -- w/ balancing work/home needs and no childcare, it's not possible to participate for large chunks of time.</t>
  </si>
  <si>
    <t>R_3MyEnt2mMlNDkAs</t>
  </si>
  <si>
    <t>In this time it makes the most sense to keep the cost at the absolute minimum and rely on volunteers as much as possible.</t>
  </si>
  <si>
    <t>R_1jl9zGeKL1AwhLo</t>
  </si>
  <si>
    <t>R_11Z1NxVTMA33Xol</t>
  </si>
  <si>
    <t>R_31yGfXD4X6VcAFh</t>
  </si>
  <si>
    <t>New Zealand</t>
  </si>
  <si>
    <t>The EPIC conferences are VERY good. The challenge I face is that I have limited funds and the small consultancy that I work for is doing everything to restrict or constrain expenditure. Be great if EPIC2020 could still go ahead and be affordable for everyone.</t>
  </si>
  <si>
    <t>R_r1qHIYxGdFoe98J</t>
  </si>
  <si>
    <t>Norway</t>
  </si>
  <si>
    <t>R_3IcTM8wa9BDc9tU</t>
  </si>
  <si>
    <t>EPIC 2019 Providence,EPIC 2018 Honolulu,EPIC 2016 Minneapolis,Oh, honey, even before 2015…..</t>
  </si>
  <si>
    <t>R_Tpe23RSQ2DND6g1</t>
  </si>
  <si>
    <t>R_ab0QAtOwUvgtMPv</t>
  </si>
  <si>
    <t>I would love to participate in salons with a small group of 5 - big enough to have diverse dialog, but not so big that people can't be heard.</t>
  </si>
  <si>
    <t>R_vce5hxRIA40QKfT</t>
  </si>
  <si>
    <t xml:space="preserve">I hope to participate regardless, but I'd be eager to do so if there were unique ways to leverage this situation to make things more interactive or meet new people. I *really* do not want to watch Zoom presentations for hours on end. </t>
  </si>
  <si>
    <t>R_28SvN614TQmp2hJ</t>
  </si>
  <si>
    <t>There's a chance to show some amazing ethnographic films</t>
  </si>
  <si>
    <t>R_2salA7a2zuPdraU</t>
  </si>
  <si>
    <t>My internet (mobile data) isn't fast enough for video conferencing because I live in a black spot with weak 4G wireless connectivity. (Australia, rural Victora)</t>
  </si>
  <si>
    <t>R_2pJkCCI8J2sHiyl</t>
  </si>
  <si>
    <t>Having a virtual conference reflects the way that many of us, and our research participants, have to work this year, which is likely to make it an even richer collaborative experience. Also, it probably makes the conference much more accessible to many who would not have been able to travel to attend it for reasons that are unrelated to the COVID19 pandemic.</t>
  </si>
  <si>
    <t>R_W0y7WDqKRh9V2XT</t>
  </si>
  <si>
    <t>EPIC 2017 Montréal,EPIC 2016 Minneapolis</t>
  </si>
  <si>
    <t>R_shxKmd53mex98yd</t>
  </si>
  <si>
    <t>R_9WQWkIs15uG7GKZ</t>
  </si>
  <si>
    <t>I was looking forward to it being in person in Australia - I hope this doesn't deter that from happening in the future!</t>
  </si>
  <si>
    <t>R_1DwCgezCsKaKMXZ</t>
  </si>
  <si>
    <t>R_3oSCT3FjlY06SnZ</t>
  </si>
  <si>
    <t>R_3dKS3GSn8efnT18</t>
  </si>
  <si>
    <t>R_3Kuscn1CT6CAjvR</t>
  </si>
  <si>
    <t>R_1Kj9xnFLzY9Z5vk</t>
  </si>
  <si>
    <t>R_3RrPy5xRfobNwxA</t>
  </si>
  <si>
    <t>Singapore</t>
  </si>
  <si>
    <t>R_cDaexIDomTR4V7b</t>
  </si>
  <si>
    <t>Belgium</t>
  </si>
  <si>
    <t>My biggest concern is that I won't be very involved because I tend to get burned out with technology and find it difficult to motivate myself to participate in many events or listen to presentations online. I'm usually only good for about 1-2 a day.</t>
  </si>
  <si>
    <t>R_wXKzOxbT1TtPsEV</t>
  </si>
  <si>
    <t>R_3fK6ANpESYBstpo</t>
  </si>
  <si>
    <t>EPIC 2017 Montréal,EPIC 2015 São Paulo</t>
  </si>
  <si>
    <t>R_3kM6AIIN9kw0ta2</t>
  </si>
  <si>
    <t>R_rr8naXVLz3lA49z</t>
  </si>
  <si>
    <t>I would love to come, but virtual conferences are fairly impractical for me. A big part of a conference is being able to get away and immerse myself in what I'm trying to learn. I don't know how that can happen in my situation given a virtual context.</t>
  </si>
  <si>
    <t>R_1drYpg7GezUxKw2</t>
  </si>
  <si>
    <t xml:space="preserve">because I haven't attended EPIC in the past, I don't know how much the in-person event cost. I'm also not sure what type of stipend, if any, you pay your speakers, so I'd be more willing to pay a higher registration fee if I knew how it would be used. </t>
  </si>
  <si>
    <t>R_28ONrNPhoKqChVH</t>
  </si>
  <si>
    <t>R_2bIYD46YqjwAMef</t>
  </si>
  <si>
    <t>Oh honey, your stuck with us.</t>
  </si>
  <si>
    <t>R_115x8w1JDAHuCV3</t>
  </si>
  <si>
    <t>R_1E0NQ0UeVYvnEBW</t>
  </si>
  <si>
    <t>Spain</t>
  </si>
  <si>
    <t>R_1DSXawSie9KcbfO</t>
  </si>
  <si>
    <t>I’m excited to participate.</t>
  </si>
  <si>
    <t>R_cI3xNzw5rY3c3sd</t>
  </si>
  <si>
    <t>R_2Vf39I0Rvi8Dckt</t>
  </si>
  <si>
    <t xml:space="preserve">I’m trying to get my company to pay for my conference spot but I’m doubtful of that happening - I would love to see a tiered price structure so those of us paying out of pocket can still attend but if we get organizational support, we could also chip in more. </t>
  </si>
  <si>
    <t>R_2trlFqitXOpqvPW</t>
  </si>
  <si>
    <t>R_1lmfMk1UKB7TDHG</t>
  </si>
  <si>
    <t xml:space="preserve">I am new to the community and was unable to get a spot to attend the RI conference (near my home/work), so attending Melbourne was not on my radar. I'm actually more willing to attend, as an outsider, this (hopefully) less expensive and more accessible online option. </t>
  </si>
  <si>
    <t>R_1OZyjuxU6amkDv4</t>
  </si>
  <si>
    <t>EPIC 2019 Providence,EPIC 2018 Honolulu,EPIC 2017 Montréal,Oh, honey, even before 2015…..</t>
  </si>
  <si>
    <t>I'm excited, but I'm overwhelmed with working from home</t>
  </si>
  <si>
    <t>R_3My4bZWE2kpoEOq</t>
  </si>
  <si>
    <t>R_22yrQaXgfVq1Cbs</t>
  </si>
  <si>
    <t>R_2SGj1ZE4cfp6zql</t>
  </si>
  <si>
    <t>R_867YG3reeOReaOd</t>
  </si>
  <si>
    <t>R_2uHEJAtdcQzx4Og</t>
  </si>
  <si>
    <t>I respect what EPIC does, but the conference has always felt out of reach for me. II've never worked anywhere that funded int'l conference travel. Only domestic.</t>
  </si>
  <si>
    <t>R_2w17Ou2eZzvPBEP</t>
  </si>
  <si>
    <t>R_2ttGyRpRGs3HGZa</t>
  </si>
  <si>
    <t>The best part of EPIC is the networking and following up with individual presenters with the added benefit of exploring a different culture/city. Without those things, and the financial instability of my organization, it is unknown if I will pay to attend this year. It is easy to be distracted at home during talks. How can we keep it interactive? Thanks.</t>
  </si>
  <si>
    <t>R_23dCsxxPMbfMn9F</t>
  </si>
  <si>
    <t>Thanks for all your hard work to adapt</t>
  </si>
  <si>
    <t>R_0Pzkre5p0LZ4Eet</t>
  </si>
  <si>
    <t>R_1rP7P9nHVCN57Ak</t>
  </si>
  <si>
    <t>R_3pffdDcZnqjHoM8</t>
  </si>
  <si>
    <t>I’d be interested to see/hear research related to how companies are dealing with and adapting to current business climate with the virus. Maybe the deadline (or a separate deadline track) could be dedicated to this.</t>
  </si>
  <si>
    <t>R_3Pwd97M0pJzyayE</t>
  </si>
  <si>
    <t>R_24pUgsXnHcpAh49</t>
  </si>
  <si>
    <t>R_32KsmXggSTYkE2l</t>
  </si>
  <si>
    <t>R_1QF0rv2QF1FnPCy</t>
  </si>
  <si>
    <t xml:space="preserve">would be cool to have a pay by session model. like pay X amount for 5 sessions and unlock the ones you want. At the physical conference there are other activities to make the cost worth it wwhen sessions aren't as interesting or applicable... it will be hard to sit n fromt of the screen all day too. Would love to just pick the few that are most interesting. </t>
  </si>
  <si>
    <t>R_33vTkU2e8zZwTtY</t>
  </si>
  <si>
    <t>Perhaps this might be an opportunity to make the conference more welcoming to junior people, those who do not work for fancy companies, or those without much of a network in this organization.</t>
  </si>
  <si>
    <t>R_3dFYNfP3iWVo6QZ</t>
  </si>
  <si>
    <t>Finland</t>
  </si>
  <si>
    <t>R_1q3RvgWSaqo4s8X</t>
  </si>
  <si>
    <t>R_w6hYBEReNfwxhsd</t>
  </si>
  <si>
    <t>R_211CegbMlp5Z1du</t>
  </si>
  <si>
    <t>R_23VwOmYfJg2xS7I</t>
  </si>
  <si>
    <t>The key thing is the social networking and serendipity - this will be the big challenge I think.... Would be interesting to think about organising hubs to do at least 1 physical event together (à la ethnoburrel in Europe last year). Or at least encouraging groups to get together physically and interact with other smaller groups around subjects of interest. Interestingly I think that people such as myself who don't ask questions much in the public forum might well be encouraged to express themselves more. One final thing.... I think, if possible, we should be thinking of spreading it out more into 2 hours / day not full time please as we'll go crazy if we have to stare at things all day. Please, please, please not West Coast times - it's a nightmare to attend unless you want to stay up very late!! One final thought : might be interesting to split the structure and take advantage of asynchronicity: so you can look at the pecha kuchas / papers etc when you want and then jump on to a chat with people. One final thing I think that the social networking - catching up buddies thing will be key... would be great to integrate some of these tools (whatsapp etc) into the way that we can share and talk about things based on people that we have already met and who are 'going'.... Right, stream of consciousness whilst trying to help my 9 yr old daughter do her maths homework... hope it helps!! PS final thought - suggestions of social rituals with a particular geography (he who thinks Australian drinks Australian) or linked to the theme or research to explore things amongst ourselves in a smaller group ??</t>
  </si>
  <si>
    <t>R_1QEISn5FhoJsRpk</t>
  </si>
  <si>
    <t>R_UMCbfOBgYocg1G1</t>
  </si>
  <si>
    <t xml:space="preserve">I was really looking forward to the conference as well a proposing a topic. I'm not sure if I will be able to follow a virtual conference and really block the time in my calendar. </t>
  </si>
  <si>
    <t>R_AGz1U3yaLWEYFI5</t>
  </si>
  <si>
    <t xml:space="preserve">Knowing where EPIC will be held in 2021 would help me decide whether to attend (remotely) in 2020.  Also, I don't really understand the "catalyst" thing.  </t>
  </si>
  <si>
    <t>I live in Melbourne and have been unable to attend previous EPIC conferences due to costs (total cost of international travel, accommodation, tickets etc), and I was really excited about meeting some of my hero and heroines face-to-face for the first time.
I think the pandemic will allow us to embrace virtual events and force us to drastically improve them. This will help us make future conferences more accessible (it will include those without the bigger professional development budgets), as well as reduce carbon emissions and the cost to the earth by running geographic conferences.
I wouldn't mind paying a bit more in the ticket price (more than I have answered in the previous questions) so the conference can pay for one of our heroes in the anthrodesign community to do some great research and develop some designs, prototype them beforehand so the epic 2020 will be incredible.
Given that we don't really have the same time limitations is there now an opportunity to push out the conference date so we can design the conference in a completely new format without everybody paying for a giant experimentation isn't based on research?</t>
  </si>
  <si>
    <t>Column Labels</t>
  </si>
  <si>
    <t>Grand Total</t>
  </si>
  <si>
    <t>Row Labels</t>
  </si>
  <si>
    <t>Percent</t>
  </si>
  <si>
    <t>Q1. Were you planning to attend EPIC2020 in Melbourne before the pandemic?</t>
  </si>
  <si>
    <t>Q3 Now that EPIC2020 will be a virtual event, are you more or less likely to participate?</t>
  </si>
  <si>
    <t>Q4 The submission deadline for proposals has been extended to June 1, and presentations can be made from anywhere in the world. How likely are you to submit a proposal for EPIC2020?</t>
  </si>
  <si>
    <t>Q6 In addition to the $150 membership fee (attendees must be EPIC members at the time of the event), please choose the maximum you would be willing to pay for EPIC2020 registration ($USD):</t>
  </si>
  <si>
    <t>Q7 Will your organization cover the cost of EPIC2020 registration?</t>
  </si>
  <si>
    <t>Q10 - Have you attended EPIC conferences in the past? If so, which ones (check those that apply)?</t>
  </si>
  <si>
    <t>Q8 - If for some reason your organization decided to not cover the cost of EPIC2020 registration, what...</t>
  </si>
  <si>
    <t>Q13 - List of Countries</t>
  </si>
  <si>
    <t>Q15 - Which best describes your current employment situation?</t>
  </si>
  <si>
    <t>Q16 - Has the pandemic negatively impacted your personal financial situation?</t>
  </si>
  <si>
    <t>Q17 Please share any other thoughts you have about EPIC2020:</t>
  </si>
  <si>
    <t>Q6 - copy</t>
  </si>
  <si>
    <t xml:space="preserve">Match? </t>
  </si>
  <si>
    <t xml:space="preserve">Q6-Q8 Lowest- copy </t>
  </si>
  <si>
    <t>Count of Q7 Will your organization cover the cost of EPIC2020 registration?</t>
  </si>
  <si>
    <t>Count of Q6 In addition to the $150 membership fee (attendees must be EPIC members at the time of the event), please choose the maximum you would be willing to pay for EPIC2020 registration ($USD):</t>
  </si>
  <si>
    <t xml:space="preserve">Count of Q6-Q8 Lowest- copy </t>
  </si>
  <si>
    <t xml:space="preserve">Cumulative </t>
  </si>
  <si>
    <t>Pricing Options - lowest WTP</t>
  </si>
  <si>
    <t>Pricing Options - lowest WTP - Estimate</t>
  </si>
  <si>
    <t xml:space="preserve">Worst Case </t>
  </si>
  <si>
    <t xml:space="preserve">560 people </t>
  </si>
  <si>
    <t>840 people</t>
  </si>
  <si>
    <t>390 people</t>
  </si>
  <si>
    <t>585 people</t>
  </si>
  <si>
    <t>240 people</t>
  </si>
  <si>
    <t>360 people</t>
  </si>
  <si>
    <t>750 people</t>
  </si>
  <si>
    <t>1125 people</t>
  </si>
  <si>
    <t>Pricing Options - reimubursed WTP</t>
  </si>
  <si>
    <t>400 people</t>
  </si>
  <si>
    <t>600 people</t>
  </si>
  <si>
    <t>560 people</t>
  </si>
  <si>
    <t>690 people</t>
  </si>
  <si>
    <t>1035 people</t>
  </si>
  <si>
    <t>790 people</t>
  </si>
  <si>
    <t xml:space="preserve">880 people </t>
  </si>
  <si>
    <t>1320 people</t>
  </si>
  <si>
    <t>Count of Q6-Q8 Lowest WTP</t>
  </si>
  <si>
    <t>WTP - Reimbursed</t>
  </si>
  <si>
    <t>Count of Q1. Were you planning to attend EPIC2020 in Melbourne before the pandemic?</t>
  </si>
  <si>
    <t>Count of Q3 Now that EPIC2020 will be a virtual event, are you more or less likely to participate?</t>
  </si>
  <si>
    <t>Count of Q4 The submission deadline for proposals has been extended to June 1, and presentations can be made from anywhere in the world. How likely are you to submit a proposal for EPIC2020?</t>
  </si>
  <si>
    <t xml:space="preserve"> Q1. Were you planning to attend EPIC2020 in Melbourne before the pandemic?</t>
  </si>
  <si>
    <t>Q6 Maximum WTP for EPIC2020 registration ($USD):</t>
  </si>
  <si>
    <t>Count of Lowest WTP Q6-Q8</t>
  </si>
  <si>
    <t>Count of Q16 - Has the pandemic negatively impacted your personal financial situation?</t>
  </si>
  <si>
    <t>Count of Q10 - Have you attended EPIC conferences in the past? If so, which ones (check those that apply)?</t>
  </si>
  <si>
    <t>Pricing</t>
  </si>
  <si>
    <t>Demand</t>
  </si>
  <si>
    <t xml:space="preserve">Price </t>
  </si>
  <si>
    <t>Count of Self-Funded WTP</t>
  </si>
  <si>
    <t>Registration Price - Self-funded WTP</t>
  </si>
  <si>
    <t>Average ticket price</t>
  </si>
  <si>
    <t>Price</t>
  </si>
  <si>
    <t>1185people</t>
  </si>
  <si>
    <t>Cummulative WTP</t>
  </si>
  <si>
    <t xml:space="preserve">Attendance </t>
  </si>
  <si>
    <t>Attendance</t>
  </si>
  <si>
    <t>Revenue</t>
  </si>
  <si>
    <t>Q6 $</t>
  </si>
  <si>
    <t>Q8 $</t>
  </si>
  <si>
    <t>Q $6-8</t>
  </si>
  <si>
    <t>Count of Q6 $</t>
  </si>
  <si>
    <t xml:space="preserve">CHECK </t>
  </si>
  <si>
    <t xml:space="preserve">Grand Total </t>
  </si>
  <si>
    <t xml:space="preserve">Total </t>
  </si>
  <si>
    <t xml:space="preserve">Never Attended </t>
  </si>
  <si>
    <t>Yes, Have attended before</t>
  </si>
  <si>
    <t>Count of Q $6-8</t>
  </si>
  <si>
    <t>Never</t>
  </si>
  <si>
    <t>At least once</t>
  </si>
  <si>
    <t>Attended</t>
  </si>
  <si>
    <t>Q6 Avg WTP</t>
  </si>
  <si>
    <t>Q6/8 Avg Self WTP</t>
  </si>
  <si>
    <t>Difference</t>
  </si>
  <si>
    <t>Total Average</t>
  </si>
  <si>
    <t xml:space="preserve">Reimbursed? </t>
  </si>
  <si>
    <t>Willingness to Pay</t>
  </si>
  <si>
    <t>Q6/Q8 Avg WTP</t>
  </si>
  <si>
    <t xml:space="preserve">Q7 Reimbursed? </t>
  </si>
  <si>
    <t>WTP Drop</t>
  </si>
  <si>
    <t xml:space="preserve">no response </t>
  </si>
  <si>
    <t xml:space="preserve">Q15 - Employment </t>
  </si>
  <si>
    <t xml:space="preserve">Q6 - WTP </t>
  </si>
  <si>
    <t>Avg WTP</t>
  </si>
  <si>
    <t>CLV</t>
  </si>
  <si>
    <t>Using a Customer Lifetime Value of $212.50, in addition to conference registration</t>
  </si>
  <si>
    <t>Pricing Options Self WTP $250/$500</t>
  </si>
  <si>
    <t>Pricing Options Self WTP $200/$400</t>
  </si>
  <si>
    <t>Pricing Options Self WTP $150/$300</t>
  </si>
  <si>
    <t>Pricing Options Self WTP $100/$200</t>
  </si>
  <si>
    <t>Pricing Options Self WTP $75/$150</t>
  </si>
  <si>
    <t>Pricing  Reimbursed  WTP $250/$500</t>
  </si>
  <si>
    <t>Pricing  Reimbursed  WTP $200/$400</t>
  </si>
  <si>
    <t>Pricing  Reimbursed  WTP $150/$300</t>
  </si>
  <si>
    <t>Pricing  Reimbursed  WTP $100/$200</t>
  </si>
  <si>
    <t>Pricing  Reimbursed  WTP $75/$150</t>
  </si>
  <si>
    <t xml:space="preserve">845 people </t>
  </si>
  <si>
    <t>1268 people</t>
  </si>
  <si>
    <t>There is a Design Conferences Organizers Slackgroup related to creating an online experience, with all challenges accompanying, you might want to check that out. If you want an invite, send me a pm XXXX@XXXX.XXX, I can request adding you</t>
  </si>
  <si>
    <t>There is a Design Conferences Organizers Slackgroup related to creating an online experience, with all challenges accompanying, you might want to check that out. If you want an invite, send me a pm XXXX@XXXX.ORG, I can request adding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</si>
</sst>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s>
  <fonts count="6" x14ac:knownFonts="1">
    <font>
      <sz val="11"/>
      <color indexed="8"/>
      <name val="Calibri"/>
      <family val="2"/>
      <scheme val="minor"/>
    </font>
    <font>
      <sz val="11"/>
      <color indexed="8"/>
      <name val="Calibri"/>
      <family val="2"/>
      <scheme val="minor"/>
    </font>
    <font>
      <b/>
      <sz val="11"/>
      <color indexed="8"/>
      <name val="Calibri"/>
      <family val="2"/>
      <scheme val="minor"/>
    </font>
    <font>
      <b/>
      <u/>
      <sz val="11"/>
      <color indexed="8"/>
      <name val="Calibri"/>
      <family val="2"/>
      <scheme val="minor"/>
    </font>
    <font>
      <i/>
      <sz val="11"/>
      <color indexed="8"/>
      <name val="Calibri"/>
      <family val="2"/>
      <scheme val="minor"/>
    </font>
    <font>
      <sz val="11"/>
      <color rgb="FF000000"/>
      <name val="Calibri"/>
      <family val="2"/>
      <scheme val="minor"/>
    </font>
  </fonts>
  <fills count="11">
    <fill>
      <patternFill patternType="none"/>
    </fill>
    <fill>
      <patternFill patternType="gray125"/>
    </fill>
    <fill>
      <patternFill patternType="solid">
        <fgColor indexed="22"/>
      </patternFill>
    </fill>
    <fill>
      <patternFill patternType="solid">
        <fgColor rgb="FF92D050"/>
        <bgColor indexed="64"/>
      </patternFill>
    </fill>
    <fill>
      <patternFill patternType="solid">
        <fgColor rgb="FFFFFF00"/>
        <bgColor indexed="64"/>
      </patternFill>
    </fill>
    <fill>
      <patternFill patternType="solid">
        <fgColor theme="2"/>
        <bgColor indexed="64"/>
      </patternFill>
    </fill>
    <fill>
      <patternFill patternType="solid">
        <fgColor theme="2" tint="-0.49998474074526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rgb="FF00B0F0"/>
        <bgColor indexed="64"/>
      </patternFill>
    </fill>
    <fill>
      <patternFill patternType="solid">
        <fgColor rgb="FF00B050"/>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273">
    <xf numFmtId="0" fontId="0" fillId="0" borderId="0" xfId="0"/>
    <xf numFmtId="22" fontId="0" fillId="0" borderId="0" xfId="0" applyNumberFormat="1"/>
    <xf numFmtId="49" fontId="0" fillId="0" borderId="0" xfId="0" applyNumberFormat="1" applyAlignment="1">
      <alignment wrapText="1"/>
    </xf>
    <xf numFmtId="0" fontId="0" fillId="0" borderId="0" xfId="0" applyNumberFormat="1"/>
    <xf numFmtId="0" fontId="0" fillId="0" borderId="0" xfId="0" pivotButton="1"/>
    <xf numFmtId="0" fontId="0" fillId="0" borderId="0" xfId="0" applyAlignment="1">
      <alignment horizontal="left"/>
    </xf>
    <xf numFmtId="0" fontId="0" fillId="0" borderId="0" xfId="0" applyAlignment="1">
      <alignment horizontal="left" indent="1"/>
    </xf>
    <xf numFmtId="9" fontId="0" fillId="0" borderId="0" xfId="1" applyFont="1"/>
    <xf numFmtId="0" fontId="0" fillId="0" borderId="1" xfId="0" applyBorder="1"/>
    <xf numFmtId="0" fontId="0" fillId="0" borderId="2" xfId="0" applyBorder="1"/>
    <xf numFmtId="0" fontId="0" fillId="0" borderId="3" xfId="0" applyBorder="1"/>
    <xf numFmtId="0" fontId="0" fillId="0" borderId="4" xfId="0" applyBorder="1"/>
    <xf numFmtId="0" fontId="0" fillId="0" borderId="6" xfId="0" applyBorder="1"/>
    <xf numFmtId="9" fontId="0" fillId="0" borderId="0" xfId="0" applyNumberFormat="1"/>
    <xf numFmtId="0" fontId="0" fillId="4" borderId="2" xfId="0" applyFill="1" applyBorder="1"/>
    <xf numFmtId="0" fontId="0" fillId="4" borderId="0" xfId="0" applyFill="1" applyBorder="1"/>
    <xf numFmtId="0" fontId="0" fillId="4" borderId="7" xfId="0" applyFill="1" applyBorder="1"/>
    <xf numFmtId="0" fontId="0" fillId="4" borderId="0" xfId="0" applyFill="1"/>
    <xf numFmtId="49" fontId="0" fillId="4" borderId="0" xfId="0" applyNumberFormat="1" applyFill="1" applyAlignment="1">
      <alignment wrapText="1"/>
    </xf>
    <xf numFmtId="0" fontId="0" fillId="2" borderId="0" xfId="0" applyFill="1" applyAlignment="1">
      <alignment wrapText="1"/>
    </xf>
    <xf numFmtId="0" fontId="0" fillId="0" borderId="0" xfId="0" applyAlignment="1">
      <alignment wrapText="1"/>
    </xf>
    <xf numFmtId="0" fontId="0" fillId="5" borderId="0" xfId="0" applyFill="1" applyAlignment="1">
      <alignment wrapText="1"/>
    </xf>
    <xf numFmtId="0" fontId="2" fillId="0" borderId="0" xfId="0" applyFont="1"/>
    <xf numFmtId="0" fontId="0" fillId="6" borderId="0" xfId="0" applyFill="1"/>
    <xf numFmtId="0" fontId="0" fillId="6" borderId="0" xfId="0" applyNumberFormat="1" applyFill="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0" xfId="0" applyFont="1" applyBorder="1"/>
    <xf numFmtId="0" fontId="2" fillId="0" borderId="5" xfId="0" applyFont="1" applyBorder="1"/>
    <xf numFmtId="9" fontId="2" fillId="0" borderId="0" xfId="1" applyFont="1" applyBorder="1"/>
    <xf numFmtId="9" fontId="2" fillId="0" borderId="5" xfId="1" applyFont="1" applyBorder="1"/>
    <xf numFmtId="0" fontId="2" fillId="0" borderId="6" xfId="0" applyFont="1" applyBorder="1"/>
    <xf numFmtId="0" fontId="2" fillId="0" borderId="7" xfId="0" applyFont="1" applyBorder="1"/>
    <xf numFmtId="0" fontId="2" fillId="0" borderId="8" xfId="0" applyFont="1" applyBorder="1"/>
    <xf numFmtId="0" fontId="2" fillId="0" borderId="4" xfId="0" applyFont="1" applyBorder="1" applyAlignment="1">
      <alignment wrapText="1"/>
    </xf>
    <xf numFmtId="0" fontId="0" fillId="0" borderId="7" xfId="0" applyBorder="1"/>
    <xf numFmtId="0" fontId="0" fillId="0" borderId="8" xfId="0" applyBorder="1"/>
    <xf numFmtId="9" fontId="2" fillId="4" borderId="0" xfId="1" applyFont="1" applyFill="1" applyBorder="1"/>
    <xf numFmtId="0" fontId="2" fillId="4" borderId="5" xfId="0" applyFont="1" applyFill="1" applyBorder="1"/>
    <xf numFmtId="9" fontId="0" fillId="0" borderId="0" xfId="0" applyNumberFormat="1" applyBorder="1"/>
    <xf numFmtId="164" fontId="0" fillId="0" borderId="0" xfId="3" applyNumberFormat="1" applyFont="1" applyBorder="1"/>
    <xf numFmtId="164" fontId="0" fillId="0" borderId="5" xfId="3" applyNumberFormat="1" applyFont="1" applyBorder="1"/>
    <xf numFmtId="164" fontId="0" fillId="0" borderId="7" xfId="0" applyNumberFormat="1" applyBorder="1"/>
    <xf numFmtId="164" fontId="0" fillId="0" borderId="8" xfId="0" applyNumberFormat="1" applyBorder="1"/>
    <xf numFmtId="6" fontId="0" fillId="0" borderId="4" xfId="0" applyNumberFormat="1" applyBorder="1"/>
    <xf numFmtId="0" fontId="0" fillId="4" borderId="1" xfId="0" applyFill="1" applyBorder="1"/>
    <xf numFmtId="0" fontId="0" fillId="4" borderId="4" xfId="0" applyFill="1" applyBorder="1"/>
    <xf numFmtId="9" fontId="0" fillId="4" borderId="0" xfId="0" applyNumberFormat="1" applyFill="1" applyBorder="1"/>
    <xf numFmtId="164" fontId="0" fillId="4" borderId="0" xfId="3" applyNumberFormat="1" applyFont="1" applyFill="1" applyBorder="1"/>
    <xf numFmtId="164" fontId="0" fillId="4" borderId="5" xfId="3" applyNumberFormat="1" applyFont="1" applyFill="1" applyBorder="1"/>
    <xf numFmtId="0" fontId="0" fillId="4" borderId="6" xfId="0" applyFill="1" applyBorder="1"/>
    <xf numFmtId="164" fontId="0" fillId="4" borderId="7" xfId="0" applyNumberFormat="1" applyFill="1" applyBorder="1"/>
    <xf numFmtId="164" fontId="0" fillId="4" borderId="8" xfId="0" applyNumberFormat="1" applyFill="1" applyBorder="1"/>
    <xf numFmtId="0" fontId="2" fillId="7" borderId="1" xfId="0" applyFont="1" applyFill="1" applyBorder="1"/>
    <xf numFmtId="0" fontId="2" fillId="7" borderId="2" xfId="0" applyFont="1" applyFill="1" applyBorder="1"/>
    <xf numFmtId="0" fontId="2" fillId="7" borderId="3" xfId="0" applyFont="1" applyFill="1" applyBorder="1"/>
    <xf numFmtId="0" fontId="0" fillId="7" borderId="0" xfId="0" applyFill="1"/>
    <xf numFmtId="0" fontId="2" fillId="7" borderId="4" xfId="0" applyFont="1" applyFill="1" applyBorder="1"/>
    <xf numFmtId="0" fontId="2" fillId="7" borderId="0" xfId="0" applyFont="1" applyFill="1" applyBorder="1"/>
    <xf numFmtId="0" fontId="2" fillId="7" borderId="5" xfId="0" applyFont="1" applyFill="1" applyBorder="1"/>
    <xf numFmtId="0" fontId="2" fillId="7" borderId="4" xfId="0" applyFont="1" applyFill="1" applyBorder="1" applyAlignment="1">
      <alignment wrapText="1"/>
    </xf>
    <xf numFmtId="9" fontId="2" fillId="7" borderId="0" xfId="1" applyFont="1" applyFill="1" applyBorder="1"/>
    <xf numFmtId="9" fontId="2" fillId="7" borderId="5" xfId="1" applyFont="1" applyFill="1" applyBorder="1"/>
    <xf numFmtId="0" fontId="2" fillId="7" borderId="6" xfId="0" applyFont="1" applyFill="1" applyBorder="1"/>
    <xf numFmtId="0" fontId="2" fillId="7" borderId="7" xfId="0" applyFont="1" applyFill="1" applyBorder="1"/>
    <xf numFmtId="0" fontId="2" fillId="7" borderId="8" xfId="0" applyFont="1" applyFill="1" applyBorder="1"/>
    <xf numFmtId="0" fontId="0" fillId="3" borderId="1" xfId="0" applyFill="1" applyBorder="1"/>
    <xf numFmtId="0" fontId="0" fillId="3" borderId="4" xfId="0" applyFill="1" applyBorder="1"/>
    <xf numFmtId="9" fontId="0" fillId="3" borderId="0" xfId="0" applyNumberFormat="1" applyFill="1" applyBorder="1"/>
    <xf numFmtId="164" fontId="0" fillId="3" borderId="0" xfId="3" applyNumberFormat="1" applyFont="1" applyFill="1" applyBorder="1"/>
    <xf numFmtId="164" fontId="0" fillId="3" borderId="5" xfId="3" applyNumberFormat="1" applyFont="1" applyFill="1" applyBorder="1"/>
    <xf numFmtId="0" fontId="0" fillId="3" borderId="6" xfId="0" applyFill="1" applyBorder="1"/>
    <xf numFmtId="164" fontId="0" fillId="3" borderId="7" xfId="0" applyNumberFormat="1" applyFill="1" applyBorder="1"/>
    <xf numFmtId="164" fontId="0" fillId="3" borderId="8" xfId="0" applyNumberFormat="1" applyFill="1" applyBorder="1"/>
    <xf numFmtId="6" fontId="0" fillId="4" borderId="4" xfId="0" applyNumberFormat="1" applyFill="1" applyBorder="1"/>
    <xf numFmtId="0" fontId="0" fillId="0" borderId="0" xfId="0" applyBorder="1"/>
    <xf numFmtId="165" fontId="0" fillId="4" borderId="2" xfId="2" applyNumberFormat="1" applyFont="1" applyFill="1" applyBorder="1"/>
    <xf numFmtId="165" fontId="0" fillId="4" borderId="3" xfId="2" applyNumberFormat="1" applyFont="1" applyFill="1" applyBorder="1"/>
    <xf numFmtId="165" fontId="0" fillId="3" borderId="2" xfId="0" applyNumberFormat="1" applyFill="1" applyBorder="1"/>
    <xf numFmtId="165" fontId="0" fillId="3" borderId="3" xfId="0" applyNumberFormat="1" applyFill="1" applyBorder="1"/>
    <xf numFmtId="165" fontId="0" fillId="0" borderId="2" xfId="0" applyNumberFormat="1" applyBorder="1"/>
    <xf numFmtId="165" fontId="0" fillId="0" borderId="3" xfId="0" applyNumberFormat="1" applyBorder="1"/>
    <xf numFmtId="165" fontId="0" fillId="4" borderId="2" xfId="0" applyNumberFormat="1" applyFill="1" applyBorder="1"/>
    <xf numFmtId="165" fontId="0" fillId="4" borderId="3" xfId="0" applyNumberFormat="1" applyFill="1" applyBorder="1"/>
    <xf numFmtId="164" fontId="0" fillId="4" borderId="7" xfId="3" applyNumberFormat="1" applyFont="1" applyFill="1" applyBorder="1"/>
    <xf numFmtId="164" fontId="0" fillId="4" borderId="8" xfId="3" applyNumberFormat="1" applyFont="1" applyFill="1" applyBorder="1"/>
    <xf numFmtId="164" fontId="0" fillId="3" borderId="7" xfId="3" applyNumberFormat="1" applyFont="1" applyFill="1" applyBorder="1"/>
    <xf numFmtId="164" fontId="0" fillId="3" borderId="8" xfId="3" applyNumberFormat="1" applyFont="1" applyFill="1" applyBorder="1"/>
    <xf numFmtId="0" fontId="0" fillId="8" borderId="0" xfId="0" applyFill="1"/>
    <xf numFmtId="0" fontId="2" fillId="8" borderId="1" xfId="0" applyFont="1" applyFill="1" applyBorder="1"/>
    <xf numFmtId="0" fontId="2" fillId="8" borderId="4" xfId="0" applyFont="1" applyFill="1" applyBorder="1"/>
    <xf numFmtId="0" fontId="2" fillId="8" borderId="0" xfId="0" applyFont="1" applyFill="1" applyBorder="1"/>
    <xf numFmtId="0" fontId="2" fillId="8" borderId="5" xfId="0" applyFont="1" applyFill="1" applyBorder="1"/>
    <xf numFmtId="9" fontId="2" fillId="8" borderId="0" xfId="1" applyFont="1" applyFill="1" applyBorder="1"/>
    <xf numFmtId="9" fontId="2" fillId="8" borderId="5" xfId="1" applyFont="1" applyFill="1" applyBorder="1"/>
    <xf numFmtId="0" fontId="0" fillId="8" borderId="6" xfId="0" applyFill="1" applyBorder="1"/>
    <xf numFmtId="0" fontId="0" fillId="8" borderId="7" xfId="0" applyFill="1" applyBorder="1"/>
    <xf numFmtId="0" fontId="0" fillId="8" borderId="8" xfId="0" applyFill="1" applyBorder="1"/>
    <xf numFmtId="0" fontId="2" fillId="9" borderId="1" xfId="0" applyFont="1" applyFill="1" applyBorder="1"/>
    <xf numFmtId="0" fontId="2" fillId="9" borderId="2" xfId="0" applyFont="1" applyFill="1" applyBorder="1"/>
    <xf numFmtId="0" fontId="2" fillId="9" borderId="3" xfId="0" applyFont="1" applyFill="1" applyBorder="1"/>
    <xf numFmtId="0" fontId="2" fillId="9" borderId="4" xfId="0" applyFont="1" applyFill="1" applyBorder="1"/>
    <xf numFmtId="0" fontId="2" fillId="9" borderId="0" xfId="0" applyFont="1" applyFill="1" applyBorder="1"/>
    <xf numFmtId="0" fontId="2" fillId="9" borderId="5" xfId="0" applyFont="1" applyFill="1" applyBorder="1"/>
    <xf numFmtId="0" fontId="2" fillId="9" borderId="4" xfId="0" applyFont="1" applyFill="1" applyBorder="1" applyAlignment="1">
      <alignment wrapText="1"/>
    </xf>
    <xf numFmtId="9" fontId="2" fillId="9" borderId="0" xfId="1" applyFont="1" applyFill="1" applyBorder="1"/>
    <xf numFmtId="9" fontId="2" fillId="9" borderId="5" xfId="1" applyFont="1" applyFill="1" applyBorder="1"/>
    <xf numFmtId="0" fontId="2" fillId="9" borderId="6" xfId="0" applyFont="1" applyFill="1" applyBorder="1"/>
    <xf numFmtId="0" fontId="2" fillId="9" borderId="7" xfId="0" applyFont="1" applyFill="1" applyBorder="1"/>
    <xf numFmtId="0" fontId="2" fillId="9" borderId="8" xfId="0" applyFont="1" applyFill="1" applyBorder="1"/>
    <xf numFmtId="0" fontId="2" fillId="9" borderId="0" xfId="0" applyFont="1" applyFill="1" applyBorder="1" applyAlignment="1">
      <alignment horizontal="center"/>
    </xf>
    <xf numFmtId="0" fontId="2" fillId="9" borderId="5" xfId="0" applyFont="1" applyFill="1" applyBorder="1" applyAlignment="1">
      <alignment horizontal="center"/>
    </xf>
    <xf numFmtId="0" fontId="2" fillId="8" borderId="2" xfId="0" applyFont="1" applyFill="1" applyBorder="1" applyAlignment="1">
      <alignment horizontal="center"/>
    </xf>
    <xf numFmtId="0" fontId="2" fillId="8" borderId="3" xfId="0" applyFont="1" applyFill="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0" fillId="0" borderId="1" xfId="0" applyFill="1" applyBorder="1"/>
    <xf numFmtId="165" fontId="0" fillId="0" borderId="2" xfId="0" applyNumberFormat="1" applyFill="1" applyBorder="1"/>
    <xf numFmtId="165" fontId="0" fillId="0" borderId="3" xfId="0" applyNumberFormat="1" applyFill="1" applyBorder="1"/>
    <xf numFmtId="0" fontId="0" fillId="0" borderId="6" xfId="0" applyFill="1" applyBorder="1"/>
    <xf numFmtId="164" fontId="0" fillId="0" borderId="7" xfId="3" applyNumberFormat="1" applyFont="1" applyFill="1" applyBorder="1"/>
    <xf numFmtId="164" fontId="0" fillId="0" borderId="8" xfId="3" applyNumberFormat="1" applyFont="1" applyFill="1" applyBorder="1"/>
    <xf numFmtId="0" fontId="0" fillId="4" borderId="2" xfId="0" applyFill="1" applyBorder="1" applyAlignment="1">
      <alignment horizontal="center"/>
    </xf>
    <xf numFmtId="0" fontId="0" fillId="3" borderId="2" xfId="0" applyFill="1" applyBorder="1" applyAlignment="1">
      <alignment horizontal="center"/>
    </xf>
    <xf numFmtId="9" fontId="0" fillId="4" borderId="7" xfId="0" applyNumberFormat="1" applyFill="1" applyBorder="1"/>
    <xf numFmtId="9" fontId="0" fillId="3" borderId="7" xfId="0" applyNumberFormat="1" applyFill="1" applyBorder="1"/>
    <xf numFmtId="9" fontId="0" fillId="0" borderId="7" xfId="0" applyNumberFormat="1" applyBorder="1"/>
    <xf numFmtId="0" fontId="0" fillId="0" borderId="2" xfId="0" applyFill="1" applyBorder="1" applyAlignment="1">
      <alignment horizontal="center"/>
    </xf>
    <xf numFmtId="165" fontId="0" fillId="0" borderId="2" xfId="2" applyNumberFormat="1" applyFont="1" applyFill="1" applyBorder="1"/>
    <xf numFmtId="165" fontId="0" fillId="0" borderId="3" xfId="2" applyNumberFormat="1" applyFont="1" applyFill="1" applyBorder="1"/>
    <xf numFmtId="0" fontId="0" fillId="0" borderId="0" xfId="0" applyFill="1"/>
    <xf numFmtId="0" fontId="0" fillId="0" borderId="4" xfId="0" applyFill="1" applyBorder="1"/>
    <xf numFmtId="9" fontId="0" fillId="0" borderId="0" xfId="0" applyNumberFormat="1" applyFill="1" applyBorder="1"/>
    <xf numFmtId="164" fontId="0" fillId="0" borderId="0" xfId="3" applyNumberFormat="1" applyFont="1" applyFill="1" applyBorder="1"/>
    <xf numFmtId="164" fontId="0" fillId="0" borderId="5" xfId="3" applyNumberFormat="1" applyFont="1" applyFill="1" applyBorder="1"/>
    <xf numFmtId="9" fontId="0" fillId="0" borderId="7" xfId="0" applyNumberFormat="1" applyFill="1" applyBorder="1"/>
    <xf numFmtId="164" fontId="0" fillId="0" borderId="7" xfId="0" applyNumberFormat="1" applyFill="1" applyBorder="1"/>
    <xf numFmtId="164" fontId="0" fillId="0" borderId="8" xfId="0" applyNumberFormat="1" applyFill="1" applyBorder="1"/>
    <xf numFmtId="0" fontId="0" fillId="9" borderId="4" xfId="0" applyFill="1" applyBorder="1"/>
    <xf numFmtId="0" fontId="0" fillId="9" borderId="0" xfId="0" applyFill="1" applyBorder="1"/>
    <xf numFmtId="44" fontId="0" fillId="9" borderId="5" xfId="3" applyFont="1" applyFill="1" applyBorder="1"/>
    <xf numFmtId="44" fontId="0" fillId="0" borderId="5" xfId="3" applyFont="1" applyBorder="1"/>
    <xf numFmtId="44" fontId="0" fillId="4" borderId="8" xfId="3" applyFont="1" applyFill="1" applyBorder="1"/>
    <xf numFmtId="44" fontId="0" fillId="4" borderId="5" xfId="3" applyFont="1" applyFill="1" applyBorder="1"/>
    <xf numFmtId="0" fontId="3" fillId="0" borderId="0" xfId="0" applyFont="1"/>
    <xf numFmtId="44" fontId="2" fillId="0" borderId="0" xfId="3" applyFont="1"/>
    <xf numFmtId="0" fontId="4" fillId="0" borderId="0" xfId="0" applyFont="1"/>
    <xf numFmtId="44" fontId="0" fillId="4" borderId="0" xfId="0" applyNumberFormat="1" applyFill="1"/>
    <xf numFmtId="44" fontId="2" fillId="4" borderId="0" xfId="0" applyNumberFormat="1" applyFont="1" applyFill="1"/>
    <xf numFmtId="44" fontId="0" fillId="4" borderId="0" xfId="3" applyFont="1" applyFill="1"/>
    <xf numFmtId="0" fontId="2" fillId="0" borderId="1" xfId="0" applyFont="1" applyBorder="1" applyAlignment="1">
      <alignment horizontal="center"/>
    </xf>
    <xf numFmtId="0" fontId="2" fillId="0" borderId="4" xfId="0" applyFont="1" applyBorder="1" applyAlignment="1">
      <alignment horizontal="center" wrapText="1"/>
    </xf>
    <xf numFmtId="0" fontId="2" fillId="0" borderId="0" xfId="0" applyFont="1" applyBorder="1" applyAlignment="1">
      <alignment horizontal="center"/>
    </xf>
    <xf numFmtId="0" fontId="2" fillId="0" borderId="5" xfId="0" applyFont="1" applyBorder="1" applyAlignment="1">
      <alignment horizontal="center"/>
    </xf>
    <xf numFmtId="0" fontId="2" fillId="0" borderId="4" xfId="0" applyFont="1" applyBorder="1" applyAlignment="1">
      <alignment horizontal="center"/>
    </xf>
    <xf numFmtId="9" fontId="2" fillId="0" borderId="0" xfId="1" applyFont="1" applyBorder="1" applyAlignment="1">
      <alignment horizontal="center"/>
    </xf>
    <xf numFmtId="9" fontId="2" fillId="0" borderId="5" xfId="1" applyFont="1" applyBorder="1" applyAlignment="1">
      <alignment horizontal="center"/>
    </xf>
    <xf numFmtId="0" fontId="2" fillId="0" borderId="6" xfId="0" applyFont="1" applyBorder="1" applyAlignment="1">
      <alignment horizontal="center"/>
    </xf>
    <xf numFmtId="9" fontId="2" fillId="0" borderId="7" xfId="1" applyFont="1" applyBorder="1" applyAlignment="1">
      <alignment horizontal="center"/>
    </xf>
    <xf numFmtId="0" fontId="2" fillId="0" borderId="8" xfId="0" applyFont="1" applyBorder="1" applyAlignment="1">
      <alignment horizontal="center"/>
    </xf>
    <xf numFmtId="0" fontId="2" fillId="0" borderId="2" xfId="0" applyFont="1" applyBorder="1" applyAlignment="1">
      <alignment horizontal="center" wrapText="1"/>
    </xf>
    <xf numFmtId="0" fontId="2" fillId="0" borderId="7" xfId="0" applyFont="1" applyBorder="1" applyAlignment="1">
      <alignment horizontal="center"/>
    </xf>
    <xf numFmtId="44" fontId="0" fillId="0" borderId="2" xfId="3" applyFont="1" applyBorder="1"/>
    <xf numFmtId="0" fontId="0" fillId="3" borderId="7" xfId="0" applyFill="1" applyBorder="1"/>
    <xf numFmtId="44" fontId="0" fillId="3" borderId="8" xfId="3" applyFont="1" applyFill="1" applyBorder="1"/>
    <xf numFmtId="44" fontId="0" fillId="0" borderId="3" xfId="3" applyFont="1" applyBorder="1"/>
    <xf numFmtId="44" fontId="0" fillId="0" borderId="8" xfId="3" applyFont="1" applyBorder="1"/>
    <xf numFmtId="164" fontId="0" fillId="0" borderId="0" xfId="3" applyNumberFormat="1" applyFont="1"/>
    <xf numFmtId="164" fontId="0" fillId="0" borderId="2" xfId="3" applyNumberFormat="1" applyFont="1" applyBorder="1"/>
    <xf numFmtId="164" fontId="0" fillId="0" borderId="7" xfId="3" applyNumberFormat="1" applyFont="1" applyBorder="1"/>
    <xf numFmtId="164" fontId="0" fillId="0" borderId="1" xfId="3" applyNumberFormat="1" applyFont="1" applyBorder="1"/>
    <xf numFmtId="164" fontId="0" fillId="0" borderId="3" xfId="3" applyNumberFormat="1" applyFont="1" applyBorder="1"/>
    <xf numFmtId="164" fontId="0" fillId="0" borderId="4" xfId="3" applyNumberFormat="1" applyFont="1" applyBorder="1"/>
    <xf numFmtId="164" fontId="0" fillId="0" borderId="6" xfId="3" applyNumberFormat="1" applyFont="1" applyBorder="1"/>
    <xf numFmtId="164" fontId="0" fillId="0" borderId="8" xfId="3" applyNumberFormat="1" applyFont="1" applyBorder="1"/>
    <xf numFmtId="44" fontId="0" fillId="0" borderId="4" xfId="3" applyFont="1" applyFill="1" applyBorder="1"/>
    <xf numFmtId="9" fontId="0" fillId="4" borderId="0" xfId="0" applyNumberFormat="1" applyFill="1"/>
    <xf numFmtId="0" fontId="0" fillId="3" borderId="2" xfId="0" applyFill="1" applyBorder="1"/>
    <xf numFmtId="165" fontId="0" fillId="3" borderId="2" xfId="2" applyNumberFormat="1" applyFont="1" applyFill="1" applyBorder="1"/>
    <xf numFmtId="165" fontId="0" fillId="3" borderId="3" xfId="2" applyNumberFormat="1" applyFont="1" applyFill="1" applyBorder="1"/>
    <xf numFmtId="6" fontId="0" fillId="3" borderId="4" xfId="0" applyNumberFormat="1" applyFill="1" applyBorder="1"/>
    <xf numFmtId="0" fontId="0" fillId="0" borderId="0" xfId="0" applyFill="1" applyBorder="1"/>
    <xf numFmtId="0" fontId="0" fillId="0" borderId="5" xfId="0" applyBorder="1"/>
    <xf numFmtId="0" fontId="0" fillId="0" borderId="2" xfId="0" applyBorder="1" applyAlignment="1">
      <alignment horizontal="center"/>
    </xf>
    <xf numFmtId="0" fontId="0" fillId="0" borderId="9" xfId="0" applyBorder="1" applyAlignment="1">
      <alignment horizontal="center"/>
    </xf>
    <xf numFmtId="0" fontId="0" fillId="0" borderId="3" xfId="0" applyBorder="1" applyAlignment="1">
      <alignment horizontal="center" wrapText="1"/>
    </xf>
    <xf numFmtId="0" fontId="0" fillId="0" borderId="1" xfId="0" applyBorder="1" applyAlignment="1">
      <alignment horizontal="center"/>
    </xf>
    <xf numFmtId="0" fontId="0" fillId="0" borderId="2" xfId="0" applyBorder="1" applyAlignment="1">
      <alignment horizontal="center" wrapText="1"/>
    </xf>
    <xf numFmtId="0" fontId="0" fillId="0" borderId="3" xfId="0" applyBorder="1" applyAlignment="1">
      <alignment horizontal="center"/>
    </xf>
    <xf numFmtId="3" fontId="0" fillId="0" borderId="0" xfId="0" applyNumberFormat="1" applyBorder="1" applyAlignment="1">
      <alignment horizontal="center"/>
    </xf>
    <xf numFmtId="3" fontId="0" fillId="0" borderId="5" xfId="0" applyNumberFormat="1" applyBorder="1" applyAlignment="1">
      <alignment horizontal="center"/>
    </xf>
    <xf numFmtId="3" fontId="0" fillId="0" borderId="0" xfId="0" applyNumberFormat="1" applyBorder="1"/>
    <xf numFmtId="166" fontId="0" fillId="0" borderId="0" xfId="0" applyNumberFormat="1" applyBorder="1"/>
    <xf numFmtId="166" fontId="0" fillId="0" borderId="5" xfId="0" applyNumberFormat="1" applyBorder="1"/>
    <xf numFmtId="3" fontId="0" fillId="0" borderId="7" xfId="0" applyNumberFormat="1" applyBorder="1"/>
    <xf numFmtId="166" fontId="0" fillId="0" borderId="7" xfId="0" applyNumberFormat="1" applyBorder="1"/>
    <xf numFmtId="166" fontId="0" fillId="0" borderId="8" xfId="0" applyNumberFormat="1" applyBorder="1"/>
    <xf numFmtId="3" fontId="0" fillId="3" borderId="0" xfId="0" applyNumberFormat="1" applyFill="1" applyBorder="1"/>
    <xf numFmtId="166" fontId="0" fillId="3" borderId="0" xfId="0" applyNumberFormat="1" applyFill="1" applyBorder="1"/>
    <xf numFmtId="166" fontId="0" fillId="3" borderId="5" xfId="0" applyNumberFormat="1" applyFill="1" applyBorder="1"/>
    <xf numFmtId="3" fontId="0" fillId="4" borderId="0" xfId="0" applyNumberFormat="1" applyFill="1" applyBorder="1"/>
    <xf numFmtId="166" fontId="0" fillId="4" borderId="0" xfId="0" applyNumberFormat="1" applyFill="1" applyBorder="1"/>
    <xf numFmtId="166" fontId="0" fillId="4" borderId="5" xfId="0" applyNumberFormat="1" applyFill="1" applyBorder="1"/>
    <xf numFmtId="0" fontId="0" fillId="0" borderId="2" xfId="0" applyBorder="1" applyAlignment="1">
      <alignment horizontal="center"/>
    </xf>
    <xf numFmtId="44" fontId="0" fillId="0" borderId="0" xfId="3" applyFont="1"/>
    <xf numFmtId="164" fontId="0" fillId="0" borderId="0" xfId="0" applyNumberFormat="1"/>
    <xf numFmtId="44" fontId="0" fillId="0" borderId="0" xfId="0" applyNumberFormat="1"/>
    <xf numFmtId="44" fontId="2" fillId="0" borderId="0" xfId="3" applyFont="1" applyBorder="1"/>
    <xf numFmtId="0" fontId="0" fillId="0" borderId="1" xfId="0" applyBorder="1" applyAlignment="1">
      <alignment horizontal="center" wrapText="1"/>
    </xf>
    <xf numFmtId="44" fontId="0" fillId="0" borderId="0" xfId="3" applyFont="1" applyBorder="1"/>
    <xf numFmtId="44" fontId="0" fillId="0" borderId="5" xfId="0" applyNumberFormat="1" applyBorder="1"/>
    <xf numFmtId="44" fontId="0" fillId="0" borderId="7" xfId="3" applyFont="1" applyBorder="1"/>
    <xf numFmtId="164" fontId="0" fillId="0" borderId="4" xfId="0" applyNumberFormat="1" applyBorder="1" applyAlignment="1">
      <alignment horizontal="right"/>
    </xf>
    <xf numFmtId="164" fontId="0" fillId="0" borderId="5" xfId="0" applyNumberFormat="1" applyBorder="1" applyAlignment="1">
      <alignment horizontal="center"/>
    </xf>
    <xf numFmtId="164" fontId="0" fillId="0" borderId="13" xfId="0" applyNumberFormat="1" applyBorder="1" applyAlignment="1">
      <alignment horizontal="right"/>
    </xf>
    <xf numFmtId="164" fontId="0" fillId="0" borderId="14" xfId="0" applyNumberFormat="1" applyBorder="1" applyAlignment="1">
      <alignment horizontal="center"/>
    </xf>
    <xf numFmtId="164" fontId="0" fillId="0" borderId="11" xfId="3" applyNumberFormat="1" applyFont="1" applyFill="1" applyBorder="1" applyAlignment="1">
      <alignment horizontal="center" wrapText="1"/>
    </xf>
    <xf numFmtId="0" fontId="0" fillId="0" borderId="12" xfId="0" applyBorder="1" applyAlignment="1">
      <alignment horizontal="center" wrapText="1"/>
    </xf>
    <xf numFmtId="164" fontId="0" fillId="0" borderId="4" xfId="0" applyNumberFormat="1" applyBorder="1" applyAlignment="1">
      <alignment horizontal="center"/>
    </xf>
    <xf numFmtId="164" fontId="0" fillId="0" borderId="15" xfId="0" applyNumberFormat="1" applyBorder="1" applyAlignment="1">
      <alignment horizontal="center" wrapText="1"/>
    </xf>
    <xf numFmtId="0" fontId="0" fillId="0" borderId="15" xfId="0" applyBorder="1" applyAlignment="1">
      <alignment horizontal="center" wrapText="1"/>
    </xf>
    <xf numFmtId="0" fontId="0" fillId="0" borderId="10" xfId="0" applyBorder="1"/>
    <xf numFmtId="164" fontId="0" fillId="0" borderId="9" xfId="0" applyNumberFormat="1" applyBorder="1" applyAlignment="1">
      <alignment horizontal="center"/>
    </xf>
    <xf numFmtId="5" fontId="0" fillId="0" borderId="0" xfId="0" applyNumberFormat="1" applyBorder="1" applyAlignment="1">
      <alignment horizontal="center"/>
    </xf>
    <xf numFmtId="5" fontId="0" fillId="0" borderId="0" xfId="0" applyNumberFormat="1" applyBorder="1"/>
    <xf numFmtId="5" fontId="0" fillId="0" borderId="5" xfId="0" applyNumberFormat="1" applyBorder="1"/>
    <xf numFmtId="5" fontId="0" fillId="0" borderId="15" xfId="0" applyNumberFormat="1" applyBorder="1" applyAlignment="1">
      <alignment horizontal="center"/>
    </xf>
    <xf numFmtId="5" fontId="0" fillId="0" borderId="15" xfId="0" applyNumberFormat="1" applyBorder="1"/>
    <xf numFmtId="5" fontId="0" fillId="0" borderId="10" xfId="0" applyNumberFormat="1" applyBorder="1"/>
    <xf numFmtId="22" fontId="0" fillId="4" borderId="0" xfId="0" applyNumberFormat="1" applyFill="1"/>
    <xf numFmtId="0" fontId="0" fillId="0" borderId="1" xfId="0" applyBorder="1" applyAlignment="1">
      <alignment horizontal="left"/>
    </xf>
    <xf numFmtId="0" fontId="0" fillId="0" borderId="4" xfId="0" applyBorder="1" applyAlignment="1">
      <alignment horizontal="left"/>
    </xf>
    <xf numFmtId="0" fontId="0" fillId="10" borderId="1" xfId="0" applyFill="1" applyBorder="1"/>
    <xf numFmtId="0" fontId="0" fillId="10" borderId="2" xfId="0" applyFill="1" applyBorder="1"/>
    <xf numFmtId="165" fontId="0" fillId="10" borderId="2" xfId="0" applyNumberFormat="1" applyFill="1" applyBorder="1"/>
    <xf numFmtId="165" fontId="0" fillId="10" borderId="3" xfId="0" applyNumberFormat="1" applyFill="1" applyBorder="1"/>
    <xf numFmtId="6" fontId="0" fillId="10" borderId="4" xfId="0" applyNumberFormat="1" applyFill="1" applyBorder="1"/>
    <xf numFmtId="9" fontId="0" fillId="10" borderId="0" xfId="0" applyNumberFormat="1" applyFill="1" applyBorder="1"/>
    <xf numFmtId="164" fontId="0" fillId="10" borderId="0" xfId="3" applyNumberFormat="1" applyFont="1" applyFill="1" applyBorder="1"/>
    <xf numFmtId="164" fontId="0" fillId="10" borderId="5" xfId="3" applyNumberFormat="1" applyFont="1" applyFill="1" applyBorder="1"/>
    <xf numFmtId="0" fontId="0" fillId="10" borderId="6" xfId="0" applyFill="1" applyBorder="1"/>
    <xf numFmtId="9" fontId="0" fillId="10" borderId="7" xfId="0" applyNumberFormat="1" applyFill="1" applyBorder="1"/>
    <xf numFmtId="164" fontId="0" fillId="10" borderId="7" xfId="0" applyNumberFormat="1" applyFill="1" applyBorder="1"/>
    <xf numFmtId="164" fontId="0" fillId="10" borderId="8" xfId="0" applyNumberFormat="1" applyFill="1" applyBorder="1"/>
    <xf numFmtId="164" fontId="0" fillId="10" borderId="7" xfId="3" applyNumberFormat="1" applyFont="1" applyFill="1" applyBorder="1"/>
    <xf numFmtId="164" fontId="0" fillId="10" borderId="8" xfId="3" applyNumberFormat="1" applyFont="1" applyFill="1" applyBorder="1"/>
    <xf numFmtId="3" fontId="0" fillId="10" borderId="0" xfId="0" applyNumberFormat="1" applyFill="1" applyBorder="1"/>
    <xf numFmtId="166" fontId="0" fillId="10" borderId="0" xfId="0" applyNumberFormat="1" applyFill="1" applyBorder="1"/>
    <xf numFmtId="166" fontId="0" fillId="10" borderId="5" xfId="0" applyNumberFormat="1" applyFill="1" applyBorder="1"/>
    <xf numFmtId="3" fontId="0" fillId="0" borderId="0" xfId="0" applyNumberFormat="1" applyFill="1" applyBorder="1"/>
    <xf numFmtId="166" fontId="0" fillId="0" borderId="0" xfId="0" applyNumberFormat="1" applyFill="1" applyBorder="1"/>
    <xf numFmtId="166" fontId="0" fillId="0" borderId="5" xfId="0" applyNumberFormat="1" applyFill="1" applyBorder="1"/>
    <xf numFmtId="44" fontId="0" fillId="0" borderId="4" xfId="3" applyFont="1" applyBorder="1"/>
    <xf numFmtId="44" fontId="0" fillId="4" borderId="4" xfId="3" applyFont="1" applyFill="1" applyBorder="1"/>
    <xf numFmtId="44" fontId="0" fillId="10" borderId="4" xfId="3" applyFont="1" applyFill="1" applyBorder="1"/>
    <xf numFmtId="44" fontId="0" fillId="0" borderId="6" xfId="3" applyFont="1" applyBorder="1"/>
    <xf numFmtId="0" fontId="0" fillId="9" borderId="2" xfId="0" applyFill="1" applyBorder="1"/>
    <xf numFmtId="0" fontId="0" fillId="0" borderId="4" xfId="0" applyBorder="1" applyAlignment="1">
      <alignment horizontal="center"/>
    </xf>
    <xf numFmtId="44" fontId="0" fillId="10" borderId="6" xfId="3" applyFont="1" applyFill="1" applyBorder="1"/>
    <xf numFmtId="3" fontId="0" fillId="10" borderId="7" xfId="0" applyNumberFormat="1" applyFill="1" applyBorder="1"/>
    <xf numFmtId="166" fontId="0" fillId="10" borderId="7" xfId="0" applyNumberFormat="1" applyFill="1" applyBorder="1"/>
    <xf numFmtId="166" fontId="0" fillId="10" borderId="8" xfId="0" applyNumberFormat="1" applyFill="1" applyBorder="1"/>
    <xf numFmtId="0" fontId="5" fillId="10" borderId="1" xfId="0" applyFont="1" applyFill="1" applyBorder="1"/>
    <xf numFmtId="0" fontId="0" fillId="0" borderId="5" xfId="0" applyFill="1" applyBorder="1"/>
    <xf numFmtId="165" fontId="0" fillId="10" borderId="2" xfId="2" applyNumberFormat="1" applyFont="1" applyFill="1" applyBorder="1"/>
    <xf numFmtId="165" fontId="0" fillId="10" borderId="3" xfId="2" applyNumberFormat="1" applyFont="1" applyFill="1" applyBorder="1"/>
    <xf numFmtId="0" fontId="0" fillId="0" borderId="2" xfId="0" applyBorder="1" applyAlignment="1">
      <alignment horizontal="center" wrapText="1"/>
    </xf>
    <xf numFmtId="0" fontId="0" fillId="0" borderId="0" xfId="0" applyBorder="1" applyAlignment="1">
      <alignment horizontal="center" wrapText="1"/>
    </xf>
    <xf numFmtId="0" fontId="0" fillId="0" borderId="2" xfId="0" applyBorder="1" applyAlignment="1">
      <alignment horizontal="center"/>
    </xf>
    <xf numFmtId="0" fontId="0" fillId="0" borderId="3" xfId="0" applyBorder="1" applyAlignment="1">
      <alignment horizontal="center" wrapText="1"/>
    </xf>
    <xf numFmtId="0" fontId="0" fillId="0" borderId="5" xfId="0" applyBorder="1" applyAlignment="1">
      <alignment horizontal="center" wrapText="1"/>
    </xf>
  </cellXfs>
  <cellStyles count="4">
    <cellStyle name="Comma" xfId="2" builtinId="3"/>
    <cellStyle name="Currency" xfId="3" builtinId="4"/>
    <cellStyle name="Normal" xfId="0" builtinId="0"/>
    <cellStyle name="Percent" xfId="1" builtinId="5"/>
  </cellStyles>
  <dxfs count="14">
    <dxf>
      <fill>
        <patternFill patternType="solid">
          <bgColor theme="2" tint="-0.499984740745262"/>
        </patternFill>
      </fill>
    </dxf>
    <dxf>
      <fill>
        <patternFill patternType="solid">
          <bgColor theme="2" tint="-0.499984740745262"/>
        </patternFill>
      </fill>
    </dxf>
    <dxf>
      <fill>
        <patternFill patternType="solid">
          <bgColor theme="2" tint="-0.499984740745262"/>
        </patternFill>
      </fill>
    </dxf>
    <dxf>
      <fill>
        <patternFill patternType="solid">
          <bgColor theme="2" tint="-0.499984740745262"/>
        </patternFill>
      </fill>
    </dxf>
    <dxf>
      <fill>
        <patternFill patternType="solid">
          <bgColor theme="2" tint="-0.499984740745262"/>
        </patternFill>
      </fill>
    </dxf>
    <dxf>
      <fill>
        <patternFill patternType="solid">
          <bgColor theme="2" tint="-0.499984740745262"/>
        </patternFill>
      </fill>
    </dxf>
    <dxf>
      <fill>
        <patternFill patternType="solid">
          <bgColor theme="2" tint="-0.499984740745262"/>
        </patternFill>
      </fill>
    </dxf>
    <dxf>
      <fill>
        <patternFill patternType="solid">
          <bgColor theme="2" tint="-0.499984740745262"/>
        </patternFill>
      </fill>
    </dxf>
    <dxf>
      <fill>
        <patternFill patternType="solid">
          <bgColor theme="2" tint="-0.499984740745262"/>
        </patternFill>
      </fill>
    </dxf>
    <dxf>
      <fill>
        <patternFill patternType="solid">
          <bgColor theme="2" tint="-0.499984740745262"/>
        </patternFill>
      </fill>
    </dxf>
    <dxf>
      <fill>
        <patternFill patternType="solid">
          <bgColor theme="2" tint="-0.499984740745262"/>
        </patternFill>
      </fill>
    </dxf>
    <dxf>
      <fill>
        <patternFill patternType="solid">
          <bgColor theme="2" tint="-0.499984740745262"/>
        </patternFill>
      </fill>
    </dxf>
    <dxf>
      <fill>
        <patternFill patternType="solid">
          <bgColor theme="2" tint="-0.499984740745262"/>
        </patternFill>
      </fill>
    </dxf>
    <dxf>
      <fill>
        <patternFill patternType="solid">
          <bgColor theme="2"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4.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5.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6.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17.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18.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19.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0.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1.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Ex1.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Ex2.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Ex3.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Ex4.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[GFG Changes - Teaching_Note_Excel_An_EPIC_Pricing_Challenge.xlsx]Q1 Melbourne!PivotTable13</c:name>
    <c:fmtId val="0"/>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s>
    <c:plotArea>
      <c:layout/>
      <c:pieChart>
        <c:varyColors val="1"/>
        <c:ser>
          <c:idx val="0"/>
          <c:order val="0"/>
          <c:tx>
            <c:strRef>
              <c:f>'Q1 Melbourne'!$B$3</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D41-EF46-9EA0-DC405F58088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D41-EF46-9EA0-DC405F580884}"/>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D41-EF46-9EA0-DC405F580884}"/>
              </c:ext>
            </c:extLst>
          </c:dPt>
          <c:cat>
            <c:strRef>
              <c:f>'Q1 Melbourne'!$A$4:$A$7</c:f>
              <c:strCache>
                <c:ptCount val="3"/>
                <c:pt idx="0">
                  <c:v>No</c:v>
                </c:pt>
                <c:pt idx="1">
                  <c:v>Not certain</c:v>
                </c:pt>
                <c:pt idx="2">
                  <c:v>Yes</c:v>
                </c:pt>
              </c:strCache>
            </c:strRef>
          </c:cat>
          <c:val>
            <c:numRef>
              <c:f>'Q1 Melbourne'!$B$4:$B$7</c:f>
              <c:numCache>
                <c:formatCode>General</c:formatCode>
                <c:ptCount val="3"/>
                <c:pt idx="0">
                  <c:v>125</c:v>
                </c:pt>
                <c:pt idx="1">
                  <c:v>72</c:v>
                </c:pt>
                <c:pt idx="2">
                  <c:v>65</c:v>
                </c:pt>
              </c:numCache>
            </c:numRef>
          </c:val>
          <c:extLst>
            <c:ext xmlns:c16="http://schemas.microsoft.com/office/drawing/2014/chart" uri="{C3380CC4-5D6E-409C-BE32-E72D297353CC}">
              <c16:uniqueId val="{00000000-53D5-2545-9A12-77D78FB6AF34}"/>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pieChart>
        <c:varyColors val="1"/>
        <c:ser>
          <c:idx val="0"/>
          <c:order val="0"/>
          <c:tx>
            <c:strRef>
              <c:f>'Q1 Melbourne'!$B$13</c:f>
              <c:strCache>
                <c:ptCount val="1"/>
                <c:pt idx="0">
                  <c:v> Q1. Were you planning to attend EPIC2020 in Melbourne before the pandemic?</c:v>
                </c:pt>
              </c:strCache>
            </c:strRef>
          </c:tx>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19E5-8146-85DE-B76C15586419}"/>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19E5-8146-85DE-B76C15586419}"/>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19E5-8146-85DE-B76C15586419}"/>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'Q1 Melbourne'!$A$14:$A$16</c:f>
              <c:strCache>
                <c:ptCount val="3"/>
                <c:pt idx="0">
                  <c:v>No</c:v>
                </c:pt>
                <c:pt idx="1">
                  <c:v>Not certain</c:v>
                </c:pt>
                <c:pt idx="2">
                  <c:v>Yes</c:v>
                </c:pt>
              </c:strCache>
            </c:strRef>
          </c:cat>
          <c:val>
            <c:numRef>
              <c:f>'Q1 Melbourne'!$B$14:$B$16</c:f>
              <c:numCache>
                <c:formatCode>General</c:formatCode>
                <c:ptCount val="3"/>
                <c:pt idx="0">
                  <c:v>125</c:v>
                </c:pt>
                <c:pt idx="1">
                  <c:v>72</c:v>
                </c:pt>
                <c:pt idx="2">
                  <c:v>65</c:v>
                </c:pt>
              </c:numCache>
            </c:numRef>
          </c:val>
          <c:extLst>
            <c:ext xmlns:c16="http://schemas.microsoft.com/office/drawing/2014/chart" uri="{C3380CC4-5D6E-409C-BE32-E72D297353CC}">
              <c16:uniqueId val="{00000000-4A38-9041-BDB2-1D1520322F00}"/>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pieChart>
        <c:varyColors val="1"/>
        <c:ser>
          <c:idx val="0"/>
          <c:order val="0"/>
          <c:tx>
            <c:strRef>
              <c:f>'Q3 Increase decrease'!$B$20</c:f>
              <c:strCache>
                <c:ptCount val="1"/>
                <c:pt idx="0">
                  <c:v>Q3 Now that EPIC2020 will be a virtual event, are you more or less likely to participate?</c:v>
                </c:pt>
              </c:strCache>
            </c:strRef>
          </c:tx>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99FC-E542-8697-BB6C0822BE83}"/>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99FC-E542-8697-BB6C0822BE83}"/>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99FC-E542-8697-BB6C0822BE83}"/>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'Q3 Increase decrease'!$A$21:$A$23</c:f>
              <c:strCache>
                <c:ptCount val="3"/>
                <c:pt idx="0">
                  <c:v>About the same</c:v>
                </c:pt>
                <c:pt idx="1">
                  <c:v>Less likely to participate</c:v>
                </c:pt>
                <c:pt idx="2">
                  <c:v>More likely to participate</c:v>
                </c:pt>
              </c:strCache>
            </c:strRef>
          </c:cat>
          <c:val>
            <c:numRef>
              <c:f>'Q3 Increase decrease'!$B$21:$B$23</c:f>
              <c:numCache>
                <c:formatCode>General</c:formatCode>
                <c:ptCount val="3"/>
                <c:pt idx="0">
                  <c:v>61</c:v>
                </c:pt>
                <c:pt idx="1">
                  <c:v>20</c:v>
                </c:pt>
                <c:pt idx="2">
                  <c:v>181</c:v>
                </c:pt>
              </c:numCache>
            </c:numRef>
          </c:val>
          <c:extLst>
            <c:ext xmlns:c16="http://schemas.microsoft.com/office/drawing/2014/chart" uri="{C3380CC4-5D6E-409C-BE32-E72D297353CC}">
              <c16:uniqueId val="{00000000-D96B-B248-8F16-E60783D070AC}"/>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No for Melbourne</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9CEB-5D4C-82C9-7FF347E7AF41}"/>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9CEB-5D4C-82C9-7FF347E7AF41}"/>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9CEB-5D4C-82C9-7FF347E7AF41}"/>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'Q3 More Less LIkely'!$A$22:$A$24</c:f>
              <c:strCache>
                <c:ptCount val="3"/>
                <c:pt idx="0">
                  <c:v>About the same</c:v>
                </c:pt>
                <c:pt idx="1">
                  <c:v>Less likely to participate</c:v>
                </c:pt>
                <c:pt idx="2">
                  <c:v>More likely to participate</c:v>
                </c:pt>
              </c:strCache>
            </c:strRef>
          </c:cat>
          <c:val>
            <c:numRef>
              <c:f>'Q3 More Less LIkely'!$B$22:$B$24</c:f>
              <c:numCache>
                <c:formatCode>General</c:formatCode>
                <c:ptCount val="3"/>
                <c:pt idx="0">
                  <c:v>8</c:v>
                </c:pt>
                <c:pt idx="1">
                  <c:v>4</c:v>
                </c:pt>
                <c:pt idx="2">
                  <c:v>113</c:v>
                </c:pt>
              </c:numCache>
            </c:numRef>
          </c:val>
          <c:extLst>
            <c:ext xmlns:c16="http://schemas.microsoft.com/office/drawing/2014/chart" uri="{C3380CC4-5D6E-409C-BE32-E72D297353CC}">
              <c16:uniqueId val="{00000000-B8EF-084C-ADC1-7BE4E8B59B20}"/>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Not Certain</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C8D1-E447-9AEB-56D880E11523}"/>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C8D1-E447-9AEB-56D880E11523}"/>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C8D1-E447-9AEB-56D880E11523}"/>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'Q3 More Less LIkely'!$A$26:$A$28</c:f>
              <c:strCache>
                <c:ptCount val="3"/>
                <c:pt idx="0">
                  <c:v>About the same</c:v>
                </c:pt>
                <c:pt idx="1">
                  <c:v>Less likely to participate</c:v>
                </c:pt>
                <c:pt idx="2">
                  <c:v>More likely to participate</c:v>
                </c:pt>
              </c:strCache>
            </c:strRef>
          </c:cat>
          <c:val>
            <c:numRef>
              <c:f>'Q3 More Less LIkely'!$B$26:$B$28</c:f>
              <c:numCache>
                <c:formatCode>General</c:formatCode>
                <c:ptCount val="3"/>
                <c:pt idx="0">
                  <c:v>7</c:v>
                </c:pt>
                <c:pt idx="1">
                  <c:v>6</c:v>
                </c:pt>
                <c:pt idx="2">
                  <c:v>59</c:v>
                </c:pt>
              </c:numCache>
            </c:numRef>
          </c:val>
          <c:extLst>
            <c:ext xmlns:c16="http://schemas.microsoft.com/office/drawing/2014/chart" uri="{C3380CC4-5D6E-409C-BE32-E72D297353CC}">
              <c16:uniqueId val="{00000000-13D2-2D4D-BDD7-B1ED438E7378}"/>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Yes to Melbourne</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39E8-8A48-BAFF-0932475AD725}"/>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39E8-8A48-BAFF-0932475AD725}"/>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39E8-8A48-BAFF-0932475AD725}"/>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'Q3 More Less LIkely'!$A$30:$A$32</c:f>
              <c:strCache>
                <c:ptCount val="3"/>
                <c:pt idx="0">
                  <c:v>About the same</c:v>
                </c:pt>
                <c:pt idx="1">
                  <c:v>Less likely to participate</c:v>
                </c:pt>
                <c:pt idx="2">
                  <c:v>More likely to participate</c:v>
                </c:pt>
              </c:strCache>
            </c:strRef>
          </c:cat>
          <c:val>
            <c:numRef>
              <c:f>'Q3 More Less LIkely'!$B$30:$B$32</c:f>
              <c:numCache>
                <c:formatCode>General</c:formatCode>
                <c:ptCount val="3"/>
                <c:pt idx="0">
                  <c:v>46</c:v>
                </c:pt>
                <c:pt idx="1">
                  <c:v>10</c:v>
                </c:pt>
                <c:pt idx="2">
                  <c:v>9</c:v>
                </c:pt>
              </c:numCache>
            </c:numRef>
          </c:val>
          <c:extLst>
            <c:ext xmlns:c16="http://schemas.microsoft.com/office/drawing/2014/chart" uri="{C3380CC4-5D6E-409C-BE32-E72D297353CC}">
              <c16:uniqueId val="{00000000-5A45-0B4F-946E-FDE8CE8D6494}"/>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Q4 How likely are you to submit a proposal for EPIC2020?</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manualLayout>
          <c:layoutTarget val="inner"/>
          <c:xMode val="edge"/>
          <c:yMode val="edge"/>
          <c:x val="9.0010498687664045E-2"/>
          <c:y val="2.7159871032833979E-3"/>
          <c:w val="0.52311959082037818"/>
          <c:h val="0.85243721623933499"/>
        </c:manualLayout>
      </c:layout>
      <c:pieChart>
        <c:varyColors val="1"/>
        <c:ser>
          <c:idx val="0"/>
          <c:order val="0"/>
          <c:tx>
            <c:strRef>
              <c:f>'Q4 Submission '!$B$12</c:f>
              <c:strCache>
                <c:ptCount val="1"/>
                <c:pt idx="0">
                  <c:v>Count of Q4 The submission deadline for proposals has been extended to June 1, and presentations can be made from anywhere in the world. How likely are you to submit a proposal for EPIC2020?</c:v>
                </c:pt>
              </c:strCache>
            </c:strRef>
          </c:tx>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2DF5-4044-9239-8B8C83722736}"/>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2DF5-4044-9239-8B8C83722736}"/>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2DF5-4044-9239-8B8C83722736}"/>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2DF5-4044-9239-8B8C83722736}"/>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2DF5-4044-9239-8B8C83722736}"/>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'Q4 Submission '!$A$13:$A$17</c:f>
              <c:strCache>
                <c:ptCount val="5"/>
                <c:pt idx="0">
                  <c:v>I already submitted a proposal</c:v>
                </c:pt>
                <c:pt idx="1">
                  <c:v>I am considering submitting a proposal</c:v>
                </c:pt>
                <c:pt idx="2">
                  <c:v>I am unlikely to submit a proposal</c:v>
                </c:pt>
                <c:pt idx="3">
                  <c:v>I will not submit a proposal</c:v>
                </c:pt>
                <c:pt idx="4">
                  <c:v>I will probably submit a proposal</c:v>
                </c:pt>
              </c:strCache>
            </c:strRef>
          </c:cat>
          <c:val>
            <c:numRef>
              <c:f>'Q4 Submission '!$B$13:$B$17</c:f>
              <c:numCache>
                <c:formatCode>General</c:formatCode>
                <c:ptCount val="5"/>
                <c:pt idx="0">
                  <c:v>13</c:v>
                </c:pt>
                <c:pt idx="1">
                  <c:v>91</c:v>
                </c:pt>
                <c:pt idx="2">
                  <c:v>76</c:v>
                </c:pt>
                <c:pt idx="3">
                  <c:v>67</c:v>
                </c:pt>
                <c:pt idx="4">
                  <c:v>15</c:v>
                </c:pt>
              </c:numCache>
            </c:numRef>
          </c:val>
          <c:extLst>
            <c:ext xmlns:c16="http://schemas.microsoft.com/office/drawing/2014/chart" uri="{C3380CC4-5D6E-409C-BE32-E72D297353CC}">
              <c16:uniqueId val="{00000000-0D94-8346-9958-CA03C4C5C4E5}"/>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Q4 How likely are you to submit a proposal for EPIC2020?</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pieChart>
        <c:varyColors val="1"/>
        <c:ser>
          <c:idx val="0"/>
          <c:order val="0"/>
          <c:tx>
            <c:strRef>
              <c:f>'Q4 Submission '!$B$22</c:f>
              <c:strCache>
                <c:ptCount val="1"/>
                <c:pt idx="0">
                  <c:v>Count of Q4 The submission deadline for proposals has been extended to June 1, and presentations can be made from anywhere in the world. How likely are you to submit a proposal for EPIC2020?</c:v>
                </c:pt>
              </c:strCache>
            </c:strRef>
          </c:tx>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DDD6-4440-85DE-7B78A7AE66ED}"/>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DDD6-4440-85DE-7B78A7AE66ED}"/>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DDD6-4440-85DE-7B78A7AE66ED}"/>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DDD6-4440-85DE-7B78A7AE66ED}"/>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DDD6-4440-85DE-7B78A7AE66ED}"/>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'Q4 Submission '!$A$23:$A$27</c:f>
              <c:strCache>
                <c:ptCount val="5"/>
                <c:pt idx="0">
                  <c:v>I already submitted a proposal</c:v>
                </c:pt>
                <c:pt idx="1">
                  <c:v>I will probably submit a proposal</c:v>
                </c:pt>
                <c:pt idx="2">
                  <c:v>I am considering submitting a proposal</c:v>
                </c:pt>
                <c:pt idx="3">
                  <c:v>I am unlikely to submit a proposal</c:v>
                </c:pt>
                <c:pt idx="4">
                  <c:v>I will not submit a proposal</c:v>
                </c:pt>
              </c:strCache>
            </c:strRef>
          </c:cat>
          <c:val>
            <c:numRef>
              <c:f>'Q4 Submission '!$B$23:$B$27</c:f>
              <c:numCache>
                <c:formatCode>General</c:formatCode>
                <c:ptCount val="5"/>
                <c:pt idx="0">
                  <c:v>13</c:v>
                </c:pt>
                <c:pt idx="1">
                  <c:v>15</c:v>
                </c:pt>
                <c:pt idx="2">
                  <c:v>91</c:v>
                </c:pt>
                <c:pt idx="3">
                  <c:v>76</c:v>
                </c:pt>
                <c:pt idx="4">
                  <c:v>67</c:v>
                </c:pt>
              </c:numCache>
            </c:numRef>
          </c:val>
          <c:extLst>
            <c:ext xmlns:c16="http://schemas.microsoft.com/office/drawing/2014/chart" uri="{C3380CC4-5D6E-409C-BE32-E72D297353CC}">
              <c16:uniqueId val="{00000000-52A0-4B48-8E3A-F07E8BAA1B77}"/>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500" b="1" i="0" u="none" strike="noStrike" kern="1200" cap="all" spc="100" normalizeH="0" baseline="0">
                <a:solidFill>
                  <a:schemeClr val="lt1"/>
                </a:solidFill>
                <a:latin typeface="+mn-lt"/>
                <a:ea typeface="+mn-ea"/>
                <a:cs typeface="+mn-cs"/>
              </a:defRPr>
            </a:pPr>
            <a:r>
              <a:rPr lang="en-US"/>
              <a:t>Cumulative WTP - Reimbursed </a:t>
            </a:r>
          </a:p>
        </c:rich>
      </c:tx>
      <c:overlay val="0"/>
      <c:spPr>
        <a:noFill/>
        <a:ln>
          <a:noFill/>
        </a:ln>
        <a:effectLst/>
      </c:spPr>
      <c:txPr>
        <a:bodyPr rot="0" spcFirstLastPara="1" vertOverflow="ellipsis" vert="horz" wrap="square" anchor="ctr" anchorCtr="1"/>
        <a:lstStyle/>
        <a:p>
          <a:pPr>
            <a:defRPr sz="1500" b="1" i="0" u="none" strike="noStrike" kern="1200" cap="all" spc="100" normalizeH="0" baseline="0">
              <a:solidFill>
                <a:schemeClr val="lt1"/>
              </a:solidFill>
              <a:latin typeface="+mn-lt"/>
              <a:ea typeface="+mn-ea"/>
              <a:cs typeface="+mn-cs"/>
            </a:defRPr>
          </a:pPr>
          <a:endParaRPr lang="en-US"/>
        </a:p>
      </c:txPr>
    </c:title>
    <c:autoTitleDeleted val="0"/>
    <c:plotArea>
      <c:layout/>
      <c:lineChart>
        <c:grouping val="standard"/>
        <c:varyColors val="0"/>
        <c:ser>
          <c:idx val="0"/>
          <c:order val="0"/>
          <c:tx>
            <c:strRef>
              <c:f>'Q6 WTP'!$A$33</c:f>
              <c:strCache>
                <c:ptCount val="1"/>
                <c:pt idx="0">
                  <c:v>Cumulative </c:v>
                </c:pt>
              </c:strCache>
            </c:strRef>
          </c:tx>
          <c:spPr>
            <a:ln w="34925" cap="rnd">
              <a:solidFill>
                <a:schemeClr val="lt1"/>
              </a:solidFill>
              <a:round/>
            </a:ln>
            <a:effectLst>
              <a:outerShdw dist="25400" dir="2700000" algn="tl" rotWithShape="0">
                <a:schemeClr val="accent1"/>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accent1">
                          <a:lumMod val="60000"/>
                          <a:lumOff val="40000"/>
                        </a:schemeClr>
                      </a:solidFill>
                    </a:ln>
                    <a:effectLst/>
                  </c:spPr>
                </c15:leaderLines>
              </c:ext>
            </c:extLst>
          </c:dLbls>
          <c:cat>
            <c:strRef>
              <c:f>'Q6 WTP'!$B$32:$M$32</c:f>
              <c:strCache>
                <c:ptCount val="12"/>
                <c:pt idx="0">
                  <c:v>Less than $150 USD</c:v>
                </c:pt>
                <c:pt idx="1">
                  <c:v>$150</c:v>
                </c:pt>
                <c:pt idx="2">
                  <c:v>$200</c:v>
                </c:pt>
                <c:pt idx="3">
                  <c:v>$250</c:v>
                </c:pt>
                <c:pt idx="4">
                  <c:v>$300</c:v>
                </c:pt>
                <c:pt idx="5">
                  <c:v>$350</c:v>
                </c:pt>
                <c:pt idx="6">
                  <c:v>$400</c:v>
                </c:pt>
                <c:pt idx="7">
                  <c:v>$450</c:v>
                </c:pt>
                <c:pt idx="8">
                  <c:v>$500</c:v>
                </c:pt>
                <c:pt idx="9">
                  <c:v>$550</c:v>
                </c:pt>
                <c:pt idx="10">
                  <c:v>$600</c:v>
                </c:pt>
                <c:pt idx="11">
                  <c:v>$650</c:v>
                </c:pt>
              </c:strCache>
            </c:strRef>
          </c:cat>
          <c:val>
            <c:numRef>
              <c:f>'Q6 WTP'!$B$33:$M$33</c:f>
              <c:numCache>
                <c:formatCode>General</c:formatCode>
                <c:ptCount val="12"/>
                <c:pt idx="0">
                  <c:v>262</c:v>
                </c:pt>
                <c:pt idx="1">
                  <c:v>181</c:v>
                </c:pt>
                <c:pt idx="2">
                  <c:v>148</c:v>
                </c:pt>
                <c:pt idx="3">
                  <c:v>105</c:v>
                </c:pt>
                <c:pt idx="4">
                  <c:v>83</c:v>
                </c:pt>
                <c:pt idx="5">
                  <c:v>50</c:v>
                </c:pt>
                <c:pt idx="6">
                  <c:v>34</c:v>
                </c:pt>
                <c:pt idx="7">
                  <c:v>23</c:v>
                </c:pt>
                <c:pt idx="8">
                  <c:v>20</c:v>
                </c:pt>
                <c:pt idx="9">
                  <c:v>6</c:v>
                </c:pt>
                <c:pt idx="10">
                  <c:v>5</c:v>
                </c:pt>
                <c:pt idx="11">
                  <c:v>2</c:v>
                </c:pt>
              </c:numCache>
            </c:numRef>
          </c:val>
          <c:smooth val="0"/>
          <c:extLst>
            <c:ext xmlns:c16="http://schemas.microsoft.com/office/drawing/2014/chart" uri="{C3380CC4-5D6E-409C-BE32-E72D297353CC}">
              <c16:uniqueId val="{00000000-9113-E042-92E0-2D77ADD50101}"/>
            </c:ext>
          </c:extLst>
        </c:ser>
        <c:dLbls>
          <c:dLblPos val="ctr"/>
          <c:showLegendKey val="0"/>
          <c:showVal val="1"/>
          <c:showCatName val="0"/>
          <c:showSerName val="0"/>
          <c:showPercent val="0"/>
          <c:showBubbleSize val="0"/>
        </c:dLbls>
        <c:dropLines>
          <c:spPr>
            <a:ln w="9525" cap="flat" cmpd="sng" algn="ctr">
              <a:gradFill>
                <a:gsLst>
                  <a:gs pos="0">
                    <a:schemeClr val="lt1"/>
                  </a:gs>
                  <a:gs pos="100000">
                    <a:schemeClr val="lt1">
                      <a:alpha val="0"/>
                    </a:schemeClr>
                  </a:gs>
                </a:gsLst>
                <a:lin ang="5400000" scaled="0"/>
              </a:gradFill>
              <a:round/>
            </a:ln>
            <a:effectLst/>
          </c:spPr>
        </c:dropLines>
        <c:smooth val="0"/>
        <c:axId val="752012671"/>
        <c:axId val="752354255"/>
      </c:lineChart>
      <c:catAx>
        <c:axId val="752012671"/>
        <c:scaling>
          <c:orientation val="minMax"/>
        </c:scaling>
        <c:delete val="0"/>
        <c:axPos val="b"/>
        <c:numFmt formatCode="General" sourceLinked="1"/>
        <c:majorTickMark val="none"/>
        <c:minorTickMark val="none"/>
        <c:tickLblPos val="nextTo"/>
        <c:spPr>
          <a:noFill/>
          <a:ln w="12700" cap="flat" cmpd="sng" algn="ctr">
            <a:solidFill>
              <a:schemeClr val="lt1"/>
            </a:solidFill>
            <a:round/>
          </a:ln>
          <a:effectLst/>
        </c:spPr>
        <c:txPr>
          <a:bodyPr rot="-60000000" spcFirstLastPara="1" vertOverflow="ellipsis" vert="horz" wrap="square" anchor="ctr" anchorCtr="1"/>
          <a:lstStyle/>
          <a:p>
            <a:pPr>
              <a:defRPr sz="900" b="0" i="0" u="none" strike="noStrike" kern="1200" spc="100" baseline="0">
                <a:solidFill>
                  <a:schemeClr val="lt1"/>
                </a:solidFill>
                <a:latin typeface="+mn-lt"/>
                <a:ea typeface="+mn-ea"/>
                <a:cs typeface="+mn-cs"/>
              </a:defRPr>
            </a:pPr>
            <a:endParaRPr lang="en-US"/>
          </a:p>
        </c:txPr>
        <c:crossAx val="752354255"/>
        <c:crosses val="autoZero"/>
        <c:auto val="1"/>
        <c:lblAlgn val="ctr"/>
        <c:lblOffset val="100"/>
        <c:noMultiLvlLbl val="0"/>
      </c:catAx>
      <c:valAx>
        <c:axId val="752354255"/>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en-US"/>
          </a:p>
        </c:txPr>
        <c:crossAx val="75201267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pieChart>
        <c:varyColors val="1"/>
        <c:ser>
          <c:idx val="0"/>
          <c:order val="0"/>
          <c:tx>
            <c:strRef>
              <c:f>'Q7 who pays'!$A$10</c:f>
              <c:strCache>
                <c:ptCount val="1"/>
                <c:pt idx="0">
                  <c:v>Q7 Will your organization cover the cost of EPIC2020 registration?</c:v>
                </c:pt>
              </c:strCache>
            </c:strRef>
          </c:tx>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7E06-AB43-958B-8B2E227AA659}"/>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7E06-AB43-958B-8B2E227AA659}"/>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7E06-AB43-958B-8B2E227AA659}"/>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'Q7 who pays'!$B$9:$D$9</c:f>
              <c:strCache>
                <c:ptCount val="3"/>
                <c:pt idx="0">
                  <c:v>No</c:v>
                </c:pt>
                <c:pt idx="1">
                  <c:v>Not certain</c:v>
                </c:pt>
                <c:pt idx="2">
                  <c:v>Yes</c:v>
                </c:pt>
              </c:strCache>
            </c:strRef>
          </c:cat>
          <c:val>
            <c:numRef>
              <c:f>'Q7 who pays'!$B$10:$D$10</c:f>
              <c:numCache>
                <c:formatCode>General</c:formatCode>
                <c:ptCount val="3"/>
                <c:pt idx="0">
                  <c:v>117</c:v>
                </c:pt>
                <c:pt idx="1">
                  <c:v>86</c:v>
                </c:pt>
                <c:pt idx="2">
                  <c:v>59</c:v>
                </c:pt>
              </c:numCache>
            </c:numRef>
          </c:val>
          <c:extLst>
            <c:ext xmlns:c16="http://schemas.microsoft.com/office/drawing/2014/chart" uri="{C3380CC4-5D6E-409C-BE32-E72D297353CC}">
              <c16:uniqueId val="{00000000-36FC-7B42-BDB0-8B579D602ADB}"/>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500" b="1" i="0" u="none" strike="noStrike" kern="1200" cap="all" spc="100" normalizeH="0" baseline="0">
              <a:solidFill>
                <a:schemeClr val="lt1"/>
              </a:solidFill>
              <a:latin typeface="+mn-lt"/>
              <a:ea typeface="+mn-ea"/>
              <a:cs typeface="+mn-cs"/>
            </a:defRPr>
          </a:pPr>
          <a:endParaRPr lang="en-US"/>
        </a:p>
      </c:txPr>
    </c:title>
    <c:autoTitleDeleted val="0"/>
    <c:plotArea>
      <c:layout/>
      <c:lineChart>
        <c:grouping val="standard"/>
        <c:varyColors val="0"/>
        <c:ser>
          <c:idx val="0"/>
          <c:order val="0"/>
          <c:tx>
            <c:strRef>
              <c:f>'Q8 - Self WTP'!$A$19</c:f>
              <c:strCache>
                <c:ptCount val="1"/>
                <c:pt idx="0">
                  <c:v>Count of Lowest WTP Q6-Q8</c:v>
                </c:pt>
              </c:strCache>
            </c:strRef>
          </c:tx>
          <c:spPr>
            <a:ln w="34925" cap="rnd">
              <a:solidFill>
                <a:schemeClr val="lt1"/>
              </a:solidFill>
              <a:round/>
            </a:ln>
            <a:effectLst>
              <a:outerShdw dist="25400" dir="2700000" algn="tl" rotWithShape="0">
                <a:schemeClr val="accent1"/>
              </a:outerShdw>
            </a:effectLst>
          </c:spPr>
          <c:marker>
            <c:symbol val="none"/>
          </c:marker>
          <c:cat>
            <c:strRef>
              <c:f>'Q8 - Self WTP'!$B$18:$K$18</c:f>
              <c:strCache>
                <c:ptCount val="10"/>
                <c:pt idx="0">
                  <c:v>I wouldn't attend at all</c:v>
                </c:pt>
                <c:pt idx="1">
                  <c:v>Less than $150 USD</c:v>
                </c:pt>
                <c:pt idx="2">
                  <c:v>$150</c:v>
                </c:pt>
                <c:pt idx="3">
                  <c:v>$200</c:v>
                </c:pt>
                <c:pt idx="4">
                  <c:v>$250</c:v>
                </c:pt>
                <c:pt idx="5">
                  <c:v>$300</c:v>
                </c:pt>
                <c:pt idx="6">
                  <c:v>$350</c:v>
                </c:pt>
                <c:pt idx="7">
                  <c:v>$400</c:v>
                </c:pt>
                <c:pt idx="8">
                  <c:v>$450</c:v>
                </c:pt>
                <c:pt idx="9">
                  <c:v>$500</c:v>
                </c:pt>
              </c:strCache>
            </c:strRef>
          </c:cat>
          <c:val>
            <c:numRef>
              <c:f>'Q8 - Self WTP'!$B$19:$K$19</c:f>
              <c:numCache>
                <c:formatCode>General</c:formatCode>
                <c:ptCount val="10"/>
                <c:pt idx="0">
                  <c:v>262</c:v>
                </c:pt>
                <c:pt idx="1">
                  <c:v>246</c:v>
                </c:pt>
                <c:pt idx="2">
                  <c:v>147</c:v>
                </c:pt>
                <c:pt idx="3">
                  <c:v>102</c:v>
                </c:pt>
                <c:pt idx="4">
                  <c:v>62</c:v>
                </c:pt>
                <c:pt idx="5">
                  <c:v>36</c:v>
                </c:pt>
                <c:pt idx="6">
                  <c:v>13</c:v>
                </c:pt>
                <c:pt idx="7">
                  <c:v>11</c:v>
                </c:pt>
                <c:pt idx="8">
                  <c:v>6</c:v>
                </c:pt>
                <c:pt idx="9">
                  <c:v>4</c:v>
                </c:pt>
              </c:numCache>
            </c:numRef>
          </c:val>
          <c:smooth val="0"/>
          <c:extLst>
            <c:ext xmlns:c16="http://schemas.microsoft.com/office/drawing/2014/chart" uri="{C3380CC4-5D6E-409C-BE32-E72D297353CC}">
              <c16:uniqueId val="{00000000-C7B0-3442-9314-4A8610BC8A8D}"/>
            </c:ext>
          </c:extLst>
        </c:ser>
        <c:dLbls>
          <c:showLegendKey val="0"/>
          <c:showVal val="0"/>
          <c:showCatName val="0"/>
          <c:showSerName val="0"/>
          <c:showPercent val="0"/>
          <c:showBubbleSize val="0"/>
        </c:dLbls>
        <c:dropLines>
          <c:spPr>
            <a:ln w="9525" cap="flat" cmpd="sng" algn="ctr">
              <a:gradFill>
                <a:gsLst>
                  <a:gs pos="0">
                    <a:schemeClr val="lt1"/>
                  </a:gs>
                  <a:gs pos="100000">
                    <a:schemeClr val="lt1">
                      <a:alpha val="0"/>
                    </a:schemeClr>
                  </a:gs>
                </a:gsLst>
                <a:lin ang="5400000" scaled="0"/>
              </a:gradFill>
              <a:round/>
            </a:ln>
            <a:effectLst/>
          </c:spPr>
        </c:dropLines>
        <c:smooth val="0"/>
        <c:axId val="756621487"/>
        <c:axId val="756797103"/>
      </c:lineChart>
      <c:catAx>
        <c:axId val="756621487"/>
        <c:scaling>
          <c:orientation val="minMax"/>
        </c:scaling>
        <c:delete val="0"/>
        <c:axPos val="b"/>
        <c:numFmt formatCode="General" sourceLinked="1"/>
        <c:majorTickMark val="none"/>
        <c:minorTickMark val="none"/>
        <c:tickLblPos val="nextTo"/>
        <c:spPr>
          <a:noFill/>
          <a:ln w="12700" cap="flat" cmpd="sng" algn="ctr">
            <a:solidFill>
              <a:schemeClr val="lt1"/>
            </a:solidFill>
            <a:round/>
          </a:ln>
          <a:effectLst/>
        </c:spPr>
        <c:txPr>
          <a:bodyPr rot="-60000000" spcFirstLastPara="1" vertOverflow="ellipsis" vert="horz" wrap="square" anchor="ctr" anchorCtr="1"/>
          <a:lstStyle/>
          <a:p>
            <a:pPr>
              <a:defRPr sz="900" b="0" i="0" u="none" strike="noStrike" kern="1200" spc="100" baseline="0">
                <a:solidFill>
                  <a:schemeClr val="lt1"/>
                </a:solidFill>
                <a:latin typeface="+mn-lt"/>
                <a:ea typeface="+mn-ea"/>
                <a:cs typeface="+mn-cs"/>
              </a:defRPr>
            </a:pPr>
            <a:endParaRPr lang="en-US"/>
          </a:p>
        </c:txPr>
        <c:crossAx val="756797103"/>
        <c:crosses val="autoZero"/>
        <c:auto val="1"/>
        <c:lblAlgn val="ctr"/>
        <c:lblOffset val="100"/>
        <c:noMultiLvlLbl val="0"/>
      </c:catAx>
      <c:valAx>
        <c:axId val="75679710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en-US"/>
          </a:p>
        </c:txPr>
        <c:crossAx val="75662148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pieChart>
        <c:varyColors val="1"/>
        <c:ser>
          <c:idx val="0"/>
          <c:order val="0"/>
          <c:tx>
            <c:strRef>
              <c:f>'Price Revenue Reimbursed WTP'!$A$56</c:f>
              <c:strCache>
                <c:ptCount val="1"/>
                <c:pt idx="0">
                  <c:v>WTP - Reimbursed</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D05B-F947-8FA2-CF2552E2FC4C}"/>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D05B-F947-8FA2-CF2552E2FC4C}"/>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D05B-F947-8FA2-CF2552E2FC4C}"/>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D05B-F947-8FA2-CF2552E2FC4C}"/>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D05B-F947-8FA2-CF2552E2FC4C}"/>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B-D05B-F947-8FA2-CF2552E2FC4C}"/>
              </c:ext>
            </c:extLst>
          </c:dPt>
          <c:dPt>
            <c:idx val="6"/>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D-D05B-F947-8FA2-CF2552E2FC4C}"/>
              </c:ext>
            </c:extLst>
          </c:dPt>
          <c:dPt>
            <c:idx val="7"/>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F-D05B-F947-8FA2-CF2552E2FC4C}"/>
              </c:ext>
            </c:extLst>
          </c:dPt>
          <c:dPt>
            <c:idx val="8"/>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1-D05B-F947-8FA2-CF2552E2FC4C}"/>
              </c:ext>
            </c:extLst>
          </c:dPt>
          <c:dPt>
            <c:idx val="9"/>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3-D05B-F947-8FA2-CF2552E2FC4C}"/>
              </c:ext>
            </c:extLst>
          </c:dPt>
          <c:dPt>
            <c:idx val="10"/>
            <c:bubble3D val="0"/>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5-D05B-F947-8FA2-CF2552E2FC4C}"/>
              </c:ext>
            </c:extLst>
          </c:dPt>
          <c:dPt>
            <c:idx val="11"/>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7-D05B-F947-8FA2-CF2552E2FC4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'Price Revenue Reimbursed WTP'!$B$55:$M$55</c:f>
              <c:strCache>
                <c:ptCount val="12"/>
                <c:pt idx="0">
                  <c:v>Less than $150 USD</c:v>
                </c:pt>
                <c:pt idx="1">
                  <c:v>$150</c:v>
                </c:pt>
                <c:pt idx="2">
                  <c:v>$200</c:v>
                </c:pt>
                <c:pt idx="3">
                  <c:v>$250</c:v>
                </c:pt>
                <c:pt idx="4">
                  <c:v>$300</c:v>
                </c:pt>
                <c:pt idx="5">
                  <c:v>$350</c:v>
                </c:pt>
                <c:pt idx="6">
                  <c:v>$400</c:v>
                </c:pt>
                <c:pt idx="7">
                  <c:v>$450</c:v>
                </c:pt>
                <c:pt idx="8">
                  <c:v>$500</c:v>
                </c:pt>
                <c:pt idx="9">
                  <c:v>$550</c:v>
                </c:pt>
                <c:pt idx="10">
                  <c:v>$600</c:v>
                </c:pt>
                <c:pt idx="11">
                  <c:v>$650</c:v>
                </c:pt>
              </c:strCache>
            </c:strRef>
          </c:cat>
          <c:val>
            <c:numRef>
              <c:f>'Price Revenue Reimbursed WTP'!$B$56:$M$56</c:f>
              <c:numCache>
                <c:formatCode>General</c:formatCode>
                <c:ptCount val="12"/>
                <c:pt idx="0">
                  <c:v>81</c:v>
                </c:pt>
                <c:pt idx="1">
                  <c:v>33</c:v>
                </c:pt>
                <c:pt idx="2">
                  <c:v>43</c:v>
                </c:pt>
                <c:pt idx="3">
                  <c:v>22</c:v>
                </c:pt>
                <c:pt idx="4">
                  <c:v>33</c:v>
                </c:pt>
                <c:pt idx="5">
                  <c:v>16</c:v>
                </c:pt>
                <c:pt idx="6">
                  <c:v>11</c:v>
                </c:pt>
                <c:pt idx="7">
                  <c:v>3</c:v>
                </c:pt>
                <c:pt idx="8">
                  <c:v>14</c:v>
                </c:pt>
                <c:pt idx="9">
                  <c:v>1</c:v>
                </c:pt>
                <c:pt idx="10">
                  <c:v>3</c:v>
                </c:pt>
                <c:pt idx="11">
                  <c:v>2</c:v>
                </c:pt>
              </c:numCache>
            </c:numRef>
          </c:val>
          <c:extLst>
            <c:ext xmlns:c16="http://schemas.microsoft.com/office/drawing/2014/chart" uri="{C3380CC4-5D6E-409C-BE32-E72D297353CC}">
              <c16:uniqueId val="{00000000-341D-7048-ACDE-31030F3F376A}"/>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pieChart>
        <c:varyColors val="1"/>
        <c:ser>
          <c:idx val="0"/>
          <c:order val="0"/>
          <c:tx>
            <c:strRef>
              <c:f>'Price Revenue WTP &amp; CLV'!$A$56</c:f>
              <c:strCache>
                <c:ptCount val="1"/>
                <c:pt idx="0">
                  <c:v>WTP - Reimbursed</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835A-FE4B-90E2-DFA399BAA999}"/>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835A-FE4B-90E2-DFA399BAA999}"/>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835A-FE4B-90E2-DFA399BAA999}"/>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835A-FE4B-90E2-DFA399BAA999}"/>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835A-FE4B-90E2-DFA399BAA999}"/>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B-835A-FE4B-90E2-DFA399BAA999}"/>
              </c:ext>
            </c:extLst>
          </c:dPt>
          <c:dPt>
            <c:idx val="6"/>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D-835A-FE4B-90E2-DFA399BAA999}"/>
              </c:ext>
            </c:extLst>
          </c:dPt>
          <c:dPt>
            <c:idx val="7"/>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F-835A-FE4B-90E2-DFA399BAA999}"/>
              </c:ext>
            </c:extLst>
          </c:dPt>
          <c:dPt>
            <c:idx val="8"/>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1-835A-FE4B-90E2-DFA399BAA999}"/>
              </c:ext>
            </c:extLst>
          </c:dPt>
          <c:dPt>
            <c:idx val="9"/>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3-835A-FE4B-90E2-DFA399BAA999}"/>
              </c:ext>
            </c:extLst>
          </c:dPt>
          <c:dPt>
            <c:idx val="10"/>
            <c:bubble3D val="0"/>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5-835A-FE4B-90E2-DFA399BAA999}"/>
              </c:ext>
            </c:extLst>
          </c:dPt>
          <c:dPt>
            <c:idx val="11"/>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7-835A-FE4B-90E2-DFA399BAA99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'Price Revenue WTP &amp; CLV'!$B$55:$M$55</c:f>
              <c:strCache>
                <c:ptCount val="12"/>
                <c:pt idx="0">
                  <c:v>Less than $150 USD</c:v>
                </c:pt>
                <c:pt idx="1">
                  <c:v>$150</c:v>
                </c:pt>
                <c:pt idx="2">
                  <c:v>$200</c:v>
                </c:pt>
                <c:pt idx="3">
                  <c:v>$250</c:v>
                </c:pt>
                <c:pt idx="4">
                  <c:v>$300</c:v>
                </c:pt>
                <c:pt idx="5">
                  <c:v>$350</c:v>
                </c:pt>
                <c:pt idx="6">
                  <c:v>$400</c:v>
                </c:pt>
                <c:pt idx="7">
                  <c:v>$450</c:v>
                </c:pt>
                <c:pt idx="8">
                  <c:v>$500</c:v>
                </c:pt>
                <c:pt idx="9">
                  <c:v>$550</c:v>
                </c:pt>
                <c:pt idx="10">
                  <c:v>$600</c:v>
                </c:pt>
                <c:pt idx="11">
                  <c:v>$650</c:v>
                </c:pt>
              </c:strCache>
            </c:strRef>
          </c:cat>
          <c:val>
            <c:numRef>
              <c:f>'Price Revenue WTP &amp; CLV'!$B$56:$M$56</c:f>
              <c:numCache>
                <c:formatCode>General</c:formatCode>
                <c:ptCount val="12"/>
                <c:pt idx="0">
                  <c:v>81</c:v>
                </c:pt>
                <c:pt idx="1">
                  <c:v>33</c:v>
                </c:pt>
                <c:pt idx="2">
                  <c:v>43</c:v>
                </c:pt>
                <c:pt idx="3">
                  <c:v>22</c:v>
                </c:pt>
                <c:pt idx="4">
                  <c:v>33</c:v>
                </c:pt>
                <c:pt idx="5">
                  <c:v>16</c:v>
                </c:pt>
                <c:pt idx="6">
                  <c:v>11</c:v>
                </c:pt>
                <c:pt idx="7">
                  <c:v>3</c:v>
                </c:pt>
                <c:pt idx="8">
                  <c:v>14</c:v>
                </c:pt>
                <c:pt idx="9">
                  <c:v>1</c:v>
                </c:pt>
                <c:pt idx="10">
                  <c:v>3</c:v>
                </c:pt>
                <c:pt idx="11">
                  <c:v>2</c:v>
                </c:pt>
              </c:numCache>
            </c:numRef>
          </c:val>
          <c:extLst>
            <c:ext xmlns:c16="http://schemas.microsoft.com/office/drawing/2014/chart" uri="{C3380CC4-5D6E-409C-BE32-E72D297353CC}">
              <c16:uniqueId val="{00000018-835A-FE4B-90E2-DFA399BAA999}"/>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Count of Q6-Q8 Lowest</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pieChart>
        <c:varyColors val="1"/>
        <c:ser>
          <c:idx val="0"/>
          <c:order val="0"/>
          <c:tx>
            <c:strRef>
              <c:f>'Price Revenue Self WTP'!$A$13</c:f>
              <c:strCache>
                <c:ptCount val="1"/>
                <c:pt idx="0">
                  <c:v>Count of Q6-Q8 Lowest- copy </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986E-EE40-A753-A8CF6F51EA7C}"/>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986E-EE40-A753-A8CF6F51EA7C}"/>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986E-EE40-A753-A8CF6F51EA7C}"/>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986E-EE40-A753-A8CF6F51EA7C}"/>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986E-EE40-A753-A8CF6F51EA7C}"/>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B-986E-EE40-A753-A8CF6F51EA7C}"/>
              </c:ext>
            </c:extLst>
          </c:dPt>
          <c:dPt>
            <c:idx val="6"/>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D-986E-EE40-A753-A8CF6F51EA7C}"/>
              </c:ext>
            </c:extLst>
          </c:dPt>
          <c:dPt>
            <c:idx val="7"/>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F-986E-EE40-A753-A8CF6F51EA7C}"/>
              </c:ext>
            </c:extLst>
          </c:dPt>
          <c:dPt>
            <c:idx val="8"/>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1-986E-EE40-A753-A8CF6F51EA7C}"/>
              </c:ext>
            </c:extLst>
          </c:dPt>
          <c:dPt>
            <c:idx val="9"/>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3-986E-EE40-A753-A8CF6F51EA7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'Price Revenue Self WTP'!$B$12:$K$12</c:f>
              <c:strCache>
                <c:ptCount val="10"/>
                <c:pt idx="0">
                  <c:v>I wouldn't attend at all</c:v>
                </c:pt>
                <c:pt idx="1">
                  <c:v>Less than $150 USD</c:v>
                </c:pt>
                <c:pt idx="2">
                  <c:v>$150</c:v>
                </c:pt>
                <c:pt idx="3">
                  <c:v>$200</c:v>
                </c:pt>
                <c:pt idx="4">
                  <c:v>$250</c:v>
                </c:pt>
                <c:pt idx="5">
                  <c:v>$300</c:v>
                </c:pt>
                <c:pt idx="6">
                  <c:v>$350</c:v>
                </c:pt>
                <c:pt idx="7">
                  <c:v>$400</c:v>
                </c:pt>
                <c:pt idx="8">
                  <c:v>$450</c:v>
                </c:pt>
                <c:pt idx="9">
                  <c:v>$500</c:v>
                </c:pt>
              </c:strCache>
            </c:strRef>
          </c:cat>
          <c:val>
            <c:numRef>
              <c:f>'Price Revenue Self WTP'!$B$13:$K$13</c:f>
              <c:numCache>
                <c:formatCode>General</c:formatCode>
                <c:ptCount val="10"/>
                <c:pt idx="0">
                  <c:v>16</c:v>
                </c:pt>
                <c:pt idx="1">
                  <c:v>99</c:v>
                </c:pt>
                <c:pt idx="2">
                  <c:v>45</c:v>
                </c:pt>
                <c:pt idx="3">
                  <c:v>40</c:v>
                </c:pt>
                <c:pt idx="4">
                  <c:v>26</c:v>
                </c:pt>
                <c:pt idx="5">
                  <c:v>23</c:v>
                </c:pt>
                <c:pt idx="6">
                  <c:v>2</c:v>
                </c:pt>
                <c:pt idx="7">
                  <c:v>5</c:v>
                </c:pt>
                <c:pt idx="8">
                  <c:v>2</c:v>
                </c:pt>
                <c:pt idx="9">
                  <c:v>4</c:v>
                </c:pt>
              </c:numCache>
            </c:numRef>
          </c:val>
          <c:extLst>
            <c:ext xmlns:c16="http://schemas.microsoft.com/office/drawing/2014/chart" uri="{C3380CC4-5D6E-409C-BE32-E72D297353CC}">
              <c16:uniqueId val="{00000000-4702-1D4C-AB35-AB607893FE7B}"/>
            </c:ext>
          </c:extLst>
        </c:ser>
        <c:ser>
          <c:idx val="1"/>
          <c:order val="1"/>
          <c:tx>
            <c:strRef>
              <c:f>'Price Revenue Self WTP'!$A$14</c:f>
              <c:strCache>
                <c:ptCount val="1"/>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5-986E-EE40-A753-A8CF6F51EA7C}"/>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7-986E-EE40-A753-A8CF6F51EA7C}"/>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9-986E-EE40-A753-A8CF6F51EA7C}"/>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B-986E-EE40-A753-A8CF6F51EA7C}"/>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D-986E-EE40-A753-A8CF6F51EA7C}"/>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F-986E-EE40-A753-A8CF6F51EA7C}"/>
              </c:ext>
            </c:extLst>
          </c:dPt>
          <c:dPt>
            <c:idx val="6"/>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21-986E-EE40-A753-A8CF6F51EA7C}"/>
              </c:ext>
            </c:extLst>
          </c:dPt>
          <c:dPt>
            <c:idx val="7"/>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23-986E-EE40-A753-A8CF6F51EA7C}"/>
              </c:ext>
            </c:extLst>
          </c:dPt>
          <c:dPt>
            <c:idx val="8"/>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25-986E-EE40-A753-A8CF6F51EA7C}"/>
              </c:ext>
            </c:extLst>
          </c:dPt>
          <c:dPt>
            <c:idx val="9"/>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27-986E-EE40-A753-A8CF6F51EA7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'Price Revenue Self WTP'!$B$12:$K$12</c:f>
              <c:strCache>
                <c:ptCount val="10"/>
                <c:pt idx="0">
                  <c:v>I wouldn't attend at all</c:v>
                </c:pt>
                <c:pt idx="1">
                  <c:v>Less than $150 USD</c:v>
                </c:pt>
                <c:pt idx="2">
                  <c:v>$150</c:v>
                </c:pt>
                <c:pt idx="3">
                  <c:v>$200</c:v>
                </c:pt>
                <c:pt idx="4">
                  <c:v>$250</c:v>
                </c:pt>
                <c:pt idx="5">
                  <c:v>$300</c:v>
                </c:pt>
                <c:pt idx="6">
                  <c:v>$350</c:v>
                </c:pt>
                <c:pt idx="7">
                  <c:v>$400</c:v>
                </c:pt>
                <c:pt idx="8">
                  <c:v>$450</c:v>
                </c:pt>
                <c:pt idx="9">
                  <c:v>$500</c:v>
                </c:pt>
              </c:strCache>
            </c:strRef>
          </c:cat>
          <c:val>
            <c:numRef>
              <c:f>'Price Revenue Self WTP'!$B$14:$K$14</c:f>
              <c:numCache>
                <c:formatCode>0%</c:formatCode>
                <c:ptCount val="10"/>
                <c:pt idx="0">
                  <c:v>6.1068702290076333E-2</c:v>
                </c:pt>
                <c:pt idx="1">
                  <c:v>0.37786259541984735</c:v>
                </c:pt>
                <c:pt idx="2">
                  <c:v>0.1717557251908397</c:v>
                </c:pt>
                <c:pt idx="3">
                  <c:v>0.15267175572519084</c:v>
                </c:pt>
                <c:pt idx="4">
                  <c:v>9.9236641221374045E-2</c:v>
                </c:pt>
                <c:pt idx="5">
                  <c:v>8.7786259541984726E-2</c:v>
                </c:pt>
                <c:pt idx="6">
                  <c:v>7.6335877862595417E-3</c:v>
                </c:pt>
                <c:pt idx="7">
                  <c:v>1.9083969465648856E-2</c:v>
                </c:pt>
                <c:pt idx="8">
                  <c:v>7.6335877862595417E-3</c:v>
                </c:pt>
                <c:pt idx="9">
                  <c:v>1.5267175572519083E-2</c:v>
                </c:pt>
              </c:numCache>
            </c:numRef>
          </c:val>
          <c:extLst>
            <c:ext xmlns:c16="http://schemas.microsoft.com/office/drawing/2014/chart" uri="{C3380CC4-5D6E-409C-BE32-E72D297353CC}">
              <c16:uniqueId val="{00000001-4702-1D4C-AB35-AB607893FE7B}"/>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7550805638396025"/>
          <c:y val="0.28695712159884901"/>
          <c:w val="0.13456757278637174"/>
          <c:h val="0.4222837602120761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Count of Q6-Q8 Lowest</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pieChart>
        <c:varyColors val="1"/>
        <c:ser>
          <c:idx val="0"/>
          <c:order val="0"/>
          <c:tx>
            <c:strRef>
              <c:f>'Price Revenue Self WTP &amp; CLV'!$A$13</c:f>
              <c:strCache>
                <c:ptCount val="1"/>
                <c:pt idx="0">
                  <c:v>Count of Q6-Q8 Lowest- copy </c:v>
                </c:pt>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5C71-C64C-BB00-815D9082E054}"/>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5C71-C64C-BB00-815D9082E054}"/>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5C71-C64C-BB00-815D9082E054}"/>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5C71-C64C-BB00-815D9082E054}"/>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5C71-C64C-BB00-815D9082E054}"/>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B-5C71-C64C-BB00-815D9082E054}"/>
              </c:ext>
            </c:extLst>
          </c:dPt>
          <c:dPt>
            <c:idx val="6"/>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D-5C71-C64C-BB00-815D9082E054}"/>
              </c:ext>
            </c:extLst>
          </c:dPt>
          <c:dPt>
            <c:idx val="7"/>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F-5C71-C64C-BB00-815D9082E054}"/>
              </c:ext>
            </c:extLst>
          </c:dPt>
          <c:dPt>
            <c:idx val="8"/>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1-5C71-C64C-BB00-815D9082E054}"/>
              </c:ext>
            </c:extLst>
          </c:dPt>
          <c:dPt>
            <c:idx val="9"/>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3-5C71-C64C-BB00-815D9082E05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'Price Revenue Self WTP &amp; CLV'!$B$12:$K$12</c:f>
              <c:strCache>
                <c:ptCount val="10"/>
                <c:pt idx="0">
                  <c:v>I wouldn't attend at all</c:v>
                </c:pt>
                <c:pt idx="1">
                  <c:v>Less than $150 USD</c:v>
                </c:pt>
                <c:pt idx="2">
                  <c:v>$150</c:v>
                </c:pt>
                <c:pt idx="3">
                  <c:v>$200</c:v>
                </c:pt>
                <c:pt idx="4">
                  <c:v>$250</c:v>
                </c:pt>
                <c:pt idx="5">
                  <c:v>$300</c:v>
                </c:pt>
                <c:pt idx="6">
                  <c:v>$350</c:v>
                </c:pt>
                <c:pt idx="7">
                  <c:v>$400</c:v>
                </c:pt>
                <c:pt idx="8">
                  <c:v>$450</c:v>
                </c:pt>
                <c:pt idx="9">
                  <c:v>$500</c:v>
                </c:pt>
              </c:strCache>
            </c:strRef>
          </c:cat>
          <c:val>
            <c:numRef>
              <c:f>'Price Revenue Self WTP &amp; CLV'!$B$13:$K$13</c:f>
              <c:numCache>
                <c:formatCode>General</c:formatCode>
                <c:ptCount val="10"/>
                <c:pt idx="0">
                  <c:v>16</c:v>
                </c:pt>
                <c:pt idx="1">
                  <c:v>99</c:v>
                </c:pt>
                <c:pt idx="2">
                  <c:v>45</c:v>
                </c:pt>
                <c:pt idx="3">
                  <c:v>40</c:v>
                </c:pt>
                <c:pt idx="4">
                  <c:v>26</c:v>
                </c:pt>
                <c:pt idx="5">
                  <c:v>23</c:v>
                </c:pt>
                <c:pt idx="6">
                  <c:v>2</c:v>
                </c:pt>
                <c:pt idx="7">
                  <c:v>5</c:v>
                </c:pt>
                <c:pt idx="8">
                  <c:v>2</c:v>
                </c:pt>
                <c:pt idx="9">
                  <c:v>4</c:v>
                </c:pt>
              </c:numCache>
            </c:numRef>
          </c:val>
          <c:extLst>
            <c:ext xmlns:c16="http://schemas.microsoft.com/office/drawing/2014/chart" uri="{C3380CC4-5D6E-409C-BE32-E72D297353CC}">
              <c16:uniqueId val="{00000014-5C71-C64C-BB00-815D9082E054}"/>
            </c:ext>
          </c:extLst>
        </c:ser>
        <c:ser>
          <c:idx val="1"/>
          <c:order val="1"/>
          <c:tx>
            <c:strRef>
              <c:f>'Price Revenue Self WTP &amp; CLV'!$A$14</c:f>
              <c:strCache>
                <c:ptCount val="1"/>
              </c:strCache>
            </c:strRef>
          </c:tx>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6-5C71-C64C-BB00-815D9082E054}"/>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8-5C71-C64C-BB00-815D9082E054}"/>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A-5C71-C64C-BB00-815D9082E054}"/>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C-5C71-C64C-BB00-815D9082E054}"/>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E-5C71-C64C-BB00-815D9082E054}"/>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20-5C71-C64C-BB00-815D9082E054}"/>
              </c:ext>
            </c:extLst>
          </c:dPt>
          <c:dPt>
            <c:idx val="6"/>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22-5C71-C64C-BB00-815D9082E054}"/>
              </c:ext>
            </c:extLst>
          </c:dPt>
          <c:dPt>
            <c:idx val="7"/>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24-5C71-C64C-BB00-815D9082E054}"/>
              </c:ext>
            </c:extLst>
          </c:dPt>
          <c:dPt>
            <c:idx val="8"/>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26-5C71-C64C-BB00-815D9082E054}"/>
              </c:ext>
            </c:extLst>
          </c:dPt>
          <c:dPt>
            <c:idx val="9"/>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28-5C71-C64C-BB00-815D9082E05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'Price Revenue Self WTP &amp; CLV'!$B$12:$K$12</c:f>
              <c:strCache>
                <c:ptCount val="10"/>
                <c:pt idx="0">
                  <c:v>I wouldn't attend at all</c:v>
                </c:pt>
                <c:pt idx="1">
                  <c:v>Less than $150 USD</c:v>
                </c:pt>
                <c:pt idx="2">
                  <c:v>$150</c:v>
                </c:pt>
                <c:pt idx="3">
                  <c:v>$200</c:v>
                </c:pt>
                <c:pt idx="4">
                  <c:v>$250</c:v>
                </c:pt>
                <c:pt idx="5">
                  <c:v>$300</c:v>
                </c:pt>
                <c:pt idx="6">
                  <c:v>$350</c:v>
                </c:pt>
                <c:pt idx="7">
                  <c:v>$400</c:v>
                </c:pt>
                <c:pt idx="8">
                  <c:v>$450</c:v>
                </c:pt>
                <c:pt idx="9">
                  <c:v>$500</c:v>
                </c:pt>
              </c:strCache>
            </c:strRef>
          </c:cat>
          <c:val>
            <c:numRef>
              <c:f>'Price Revenue Self WTP &amp; CLV'!$B$14:$K$14</c:f>
              <c:numCache>
                <c:formatCode>0%</c:formatCode>
                <c:ptCount val="10"/>
                <c:pt idx="0">
                  <c:v>6.1068702290076333E-2</c:v>
                </c:pt>
                <c:pt idx="1">
                  <c:v>0.37786259541984735</c:v>
                </c:pt>
                <c:pt idx="2">
                  <c:v>0.1717557251908397</c:v>
                </c:pt>
                <c:pt idx="3">
                  <c:v>0.15267175572519084</c:v>
                </c:pt>
                <c:pt idx="4">
                  <c:v>9.9236641221374045E-2</c:v>
                </c:pt>
                <c:pt idx="5">
                  <c:v>8.7786259541984726E-2</c:v>
                </c:pt>
                <c:pt idx="6">
                  <c:v>7.6335877862595417E-3</c:v>
                </c:pt>
                <c:pt idx="7">
                  <c:v>1.9083969465648856E-2</c:v>
                </c:pt>
                <c:pt idx="8">
                  <c:v>7.6335877862595417E-3</c:v>
                </c:pt>
                <c:pt idx="9">
                  <c:v>1.5267175572519083E-2</c:v>
                </c:pt>
              </c:numCache>
            </c:numRef>
          </c:val>
          <c:extLst>
            <c:ext xmlns:c16="http://schemas.microsoft.com/office/drawing/2014/chart" uri="{C3380CC4-5D6E-409C-BE32-E72D297353CC}">
              <c16:uniqueId val="{00000029-5C71-C64C-BB00-815D9082E054}"/>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7550805638396025"/>
          <c:y val="0.28695712159884901"/>
          <c:w val="0.13456757278637174"/>
          <c:h val="0.4222837602120761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Employment</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1160-9C41-83F2-43FE418CE366}"/>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1160-9C41-83F2-43FE418CE366}"/>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1160-9C41-83F2-43FE418CE366}"/>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1160-9C41-83F2-43FE418CE366}"/>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1160-9C41-83F2-43FE418CE366}"/>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1160-9C41-83F2-43FE418CE366}"/>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1160-9C41-83F2-43FE418CE366}"/>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1160-9C41-83F2-43FE418CE366}"/>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1160-9C41-83F2-43FE418CE366}"/>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1160-9C41-83F2-43FE418CE366}"/>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'Q6-8 WTP by Q15 Employment'!$A$38:$A$47</c:f>
              <c:strCache>
                <c:ptCount val="10"/>
                <c:pt idx="0">
                  <c:v>Currently a student</c:v>
                </c:pt>
                <c:pt idx="1">
                  <c:v>I prefer not to answer</c:v>
                </c:pt>
                <c:pt idx="2">
                  <c:v>Independent contractor/business owner</c:v>
                </c:pt>
                <c:pt idx="3">
                  <c:v>Unemployed</c:v>
                </c:pt>
                <c:pt idx="4">
                  <c:v>Work for a large enterprise (&gt;500 employees)</c:v>
                </c:pt>
                <c:pt idx="5">
                  <c:v>Work for a not-for-profit</c:v>
                </c:pt>
                <c:pt idx="6">
                  <c:v>Work for a small business/consultancy (&lt;50 employees)</c:v>
                </c:pt>
                <c:pt idx="7">
                  <c:v>Work for medium sized business (50-500 employees)</c:v>
                </c:pt>
                <c:pt idx="8">
                  <c:v>Work in higher education</c:v>
                </c:pt>
                <c:pt idx="9">
                  <c:v>Work in the public sector</c:v>
                </c:pt>
              </c:strCache>
            </c:strRef>
          </c:cat>
          <c:val>
            <c:numRef>
              <c:f>'Q6-8 WTP by Q15 Employment'!$B$38:$B$47</c:f>
              <c:numCache>
                <c:formatCode>General</c:formatCode>
                <c:ptCount val="10"/>
                <c:pt idx="0">
                  <c:v>8</c:v>
                </c:pt>
                <c:pt idx="1">
                  <c:v>1</c:v>
                </c:pt>
                <c:pt idx="2">
                  <c:v>41</c:v>
                </c:pt>
                <c:pt idx="3">
                  <c:v>11</c:v>
                </c:pt>
                <c:pt idx="4">
                  <c:v>98</c:v>
                </c:pt>
                <c:pt idx="5">
                  <c:v>12</c:v>
                </c:pt>
                <c:pt idx="6">
                  <c:v>22</c:v>
                </c:pt>
                <c:pt idx="7">
                  <c:v>27</c:v>
                </c:pt>
                <c:pt idx="8">
                  <c:v>33</c:v>
                </c:pt>
                <c:pt idx="9">
                  <c:v>8</c:v>
                </c:pt>
              </c:numCache>
            </c:numRef>
          </c:val>
          <c:extLst>
            <c:ext xmlns:c16="http://schemas.microsoft.com/office/drawing/2014/chart" uri="{C3380CC4-5D6E-409C-BE32-E72D297353CC}">
              <c16:uniqueId val="{00000000-F8F0-5C4B-9BE7-9D6ADBFF2119}"/>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717B-3649-B2DB-BC36084CC898}"/>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717B-3649-B2DB-BC36084CC898}"/>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717B-3649-B2DB-BC36084CC898}"/>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717B-3649-B2DB-BC36084CC898}"/>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'Financial Situation'!$A$15:$A$18</c:f>
              <c:strCache>
                <c:ptCount val="4"/>
                <c:pt idx="0">
                  <c:v>I prefer not to answer</c:v>
                </c:pt>
                <c:pt idx="1">
                  <c:v>No</c:v>
                </c:pt>
                <c:pt idx="2">
                  <c:v>Somewhat</c:v>
                </c:pt>
                <c:pt idx="3">
                  <c:v>Yes, very much</c:v>
                </c:pt>
              </c:strCache>
            </c:strRef>
          </c:cat>
          <c:val>
            <c:numRef>
              <c:f>'Financial Situation'!$B$15:$B$18</c:f>
              <c:numCache>
                <c:formatCode>General</c:formatCode>
                <c:ptCount val="4"/>
                <c:pt idx="0">
                  <c:v>14</c:v>
                </c:pt>
                <c:pt idx="1">
                  <c:v>102</c:v>
                </c:pt>
                <c:pt idx="2">
                  <c:v>105</c:v>
                </c:pt>
                <c:pt idx="3">
                  <c:v>40</c:v>
                </c:pt>
              </c:numCache>
            </c:numRef>
          </c:val>
          <c:extLst>
            <c:ext xmlns:c16="http://schemas.microsoft.com/office/drawing/2014/chart" uri="{C3380CC4-5D6E-409C-BE32-E72D297353CC}">
              <c16:uniqueId val="{00000000-D30E-DF41-851C-5928E6505BFE}"/>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Prefer not to answer</a:t>
            </a:r>
          </a:p>
          <a:p>
            <a:pPr>
              <a:defRPr/>
            </a:pPr>
            <a:r>
              <a:rPr lang="en-US" baseline="0"/>
              <a:t>$136</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66F8-B942-BDEA-2759C2B6868E}"/>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66F8-B942-BDEA-2759C2B6868E}"/>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66F8-B942-BDEA-2759C2B6868E}"/>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66F8-B942-BDEA-2759C2B6868E}"/>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66F8-B942-BDEA-2759C2B6868E}"/>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66F8-B942-BDEA-2759C2B6868E}"/>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'Financial Situation and WTP'!$D$7:$D$12</c:f>
              <c:strCache>
                <c:ptCount val="6"/>
                <c:pt idx="0">
                  <c:v>I wouldn't attend at all</c:v>
                </c:pt>
                <c:pt idx="1">
                  <c:v>Less than $150 USD</c:v>
                </c:pt>
                <c:pt idx="2">
                  <c:v>$150</c:v>
                </c:pt>
                <c:pt idx="3">
                  <c:v>$200</c:v>
                </c:pt>
                <c:pt idx="4">
                  <c:v>$250</c:v>
                </c:pt>
                <c:pt idx="5">
                  <c:v>$300</c:v>
                </c:pt>
              </c:strCache>
            </c:strRef>
          </c:cat>
          <c:val>
            <c:numRef>
              <c:f>'Financial Situation and WTP'!$E$7:$E$12</c:f>
              <c:numCache>
                <c:formatCode>General</c:formatCode>
                <c:ptCount val="6"/>
                <c:pt idx="0">
                  <c:v>2</c:v>
                </c:pt>
                <c:pt idx="1">
                  <c:v>4</c:v>
                </c:pt>
                <c:pt idx="2">
                  <c:v>4</c:v>
                </c:pt>
                <c:pt idx="3">
                  <c:v>1</c:v>
                </c:pt>
                <c:pt idx="4">
                  <c:v>2</c:v>
                </c:pt>
                <c:pt idx="5">
                  <c:v>1</c:v>
                </c:pt>
              </c:numCache>
            </c:numRef>
          </c:val>
          <c:extLst>
            <c:ext xmlns:c16="http://schemas.microsoft.com/office/drawing/2014/chart" uri="{C3380CC4-5D6E-409C-BE32-E72D297353CC}">
              <c16:uniqueId val="{00000000-90EA-3C43-A9D1-20A6E94685E7}"/>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Very Much</a:t>
            </a:r>
            <a:r>
              <a:rPr lang="en-US" baseline="0"/>
              <a:t> So</a:t>
            </a:r>
          </a:p>
          <a:p>
            <a:pPr>
              <a:defRPr/>
            </a:pPr>
            <a:r>
              <a:rPr lang="en-US" baseline="0"/>
              <a:t>$156</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1CE4-0349-BBAF-FEECB9E25F7B}"/>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1CE4-0349-BBAF-FEECB9E25F7B}"/>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1CE4-0349-BBAF-FEECB9E25F7B}"/>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1CE4-0349-BBAF-FEECB9E25F7B}"/>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1CE4-0349-BBAF-FEECB9E25F7B}"/>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1CE4-0349-BBAF-FEECB9E25F7B}"/>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1CE4-0349-BBAF-FEECB9E25F7B}"/>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'Financial Situation and WTP'!$D$34:$D$40</c:f>
              <c:strCache>
                <c:ptCount val="7"/>
                <c:pt idx="0">
                  <c:v>I wouldn't attend at all</c:v>
                </c:pt>
                <c:pt idx="1">
                  <c:v>Less than $150 USD</c:v>
                </c:pt>
                <c:pt idx="2">
                  <c:v>$150</c:v>
                </c:pt>
                <c:pt idx="3">
                  <c:v>$200</c:v>
                </c:pt>
                <c:pt idx="4">
                  <c:v>$250</c:v>
                </c:pt>
                <c:pt idx="5">
                  <c:v>$300</c:v>
                </c:pt>
                <c:pt idx="6">
                  <c:v>$400</c:v>
                </c:pt>
              </c:strCache>
            </c:strRef>
          </c:cat>
          <c:val>
            <c:numRef>
              <c:f>'Financial Situation and WTP'!$E$34:$E$40</c:f>
              <c:numCache>
                <c:formatCode>General</c:formatCode>
                <c:ptCount val="7"/>
                <c:pt idx="0">
                  <c:v>1</c:v>
                </c:pt>
                <c:pt idx="1">
                  <c:v>18</c:v>
                </c:pt>
                <c:pt idx="2">
                  <c:v>5</c:v>
                </c:pt>
                <c:pt idx="3">
                  <c:v>8</c:v>
                </c:pt>
                <c:pt idx="4">
                  <c:v>1</c:v>
                </c:pt>
                <c:pt idx="5">
                  <c:v>5</c:v>
                </c:pt>
                <c:pt idx="6">
                  <c:v>2</c:v>
                </c:pt>
              </c:numCache>
            </c:numRef>
          </c:val>
          <c:extLst>
            <c:ext xmlns:c16="http://schemas.microsoft.com/office/drawing/2014/chart" uri="{C3380CC4-5D6E-409C-BE32-E72D297353CC}">
              <c16:uniqueId val="{00000000-D5F4-BD4F-94CA-818326E30725}"/>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Somewhat</a:t>
            </a:r>
          </a:p>
          <a:p>
            <a:pPr>
              <a:defRPr/>
            </a:pPr>
            <a:r>
              <a:rPr lang="en-US"/>
              <a:t>$159</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40A1-EE45-9A2E-8B6F15A22DCC}"/>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40A1-EE45-9A2E-8B6F15A22DCC}"/>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40A1-EE45-9A2E-8B6F15A22DCC}"/>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40A1-EE45-9A2E-8B6F15A22DCC}"/>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40A1-EE45-9A2E-8B6F15A22DCC}"/>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40A1-EE45-9A2E-8B6F15A22DCC}"/>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40A1-EE45-9A2E-8B6F15A22DCC}"/>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40A1-EE45-9A2E-8B6F15A22DCC}"/>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40A1-EE45-9A2E-8B6F15A22DCC}"/>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'Financial Situation and WTP'!$D$24:$D$32</c:f>
              <c:strCache>
                <c:ptCount val="9"/>
                <c:pt idx="0">
                  <c:v>I wouldn't attend at all</c:v>
                </c:pt>
                <c:pt idx="1">
                  <c:v>Less than $150 USD</c:v>
                </c:pt>
                <c:pt idx="2">
                  <c:v>$150</c:v>
                </c:pt>
                <c:pt idx="3">
                  <c:v>$200</c:v>
                </c:pt>
                <c:pt idx="4">
                  <c:v>$250</c:v>
                </c:pt>
                <c:pt idx="5">
                  <c:v>$300</c:v>
                </c:pt>
                <c:pt idx="6">
                  <c:v>$350</c:v>
                </c:pt>
                <c:pt idx="7">
                  <c:v>$400</c:v>
                </c:pt>
                <c:pt idx="8">
                  <c:v>$450</c:v>
                </c:pt>
              </c:strCache>
            </c:strRef>
          </c:cat>
          <c:val>
            <c:numRef>
              <c:f>'Financial Situation and WTP'!$E$24:$E$32</c:f>
              <c:numCache>
                <c:formatCode>General</c:formatCode>
                <c:ptCount val="9"/>
                <c:pt idx="0">
                  <c:v>3</c:v>
                </c:pt>
                <c:pt idx="1">
                  <c:v>40</c:v>
                </c:pt>
                <c:pt idx="2">
                  <c:v>21</c:v>
                </c:pt>
                <c:pt idx="3">
                  <c:v>17</c:v>
                </c:pt>
                <c:pt idx="4">
                  <c:v>10</c:v>
                </c:pt>
                <c:pt idx="5">
                  <c:v>9</c:v>
                </c:pt>
                <c:pt idx="6">
                  <c:v>2</c:v>
                </c:pt>
                <c:pt idx="7">
                  <c:v>2</c:v>
                </c:pt>
                <c:pt idx="8">
                  <c:v>1</c:v>
                </c:pt>
              </c:numCache>
            </c:numRef>
          </c:val>
          <c:extLst>
            <c:ext xmlns:c16="http://schemas.microsoft.com/office/drawing/2014/chart" uri="{C3380CC4-5D6E-409C-BE32-E72D297353CC}">
              <c16:uniqueId val="{00000000-9A2A-ED4D-BC04-93656DEEB8E4}"/>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No</a:t>
            </a:r>
          </a:p>
          <a:p>
            <a:pPr>
              <a:defRPr/>
            </a:pPr>
            <a:r>
              <a:rPr lang="en-US"/>
              <a:t>$159</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F195-0B49-8C65-576ED9B70DFA}"/>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F195-0B49-8C65-576ED9B70DFA}"/>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F195-0B49-8C65-576ED9B70DFA}"/>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F195-0B49-8C65-576ED9B70DFA}"/>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F195-0B49-8C65-576ED9B70DFA}"/>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F195-0B49-8C65-576ED9B70DFA}"/>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F195-0B49-8C65-576ED9B70DFA}"/>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F195-0B49-8C65-576ED9B70DFA}"/>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F195-0B49-8C65-576ED9B70DFA}"/>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'Financial Situation and WTP'!$D$14:$D$22</c:f>
              <c:strCache>
                <c:ptCount val="9"/>
                <c:pt idx="0">
                  <c:v>I wouldn't attend at all</c:v>
                </c:pt>
                <c:pt idx="1">
                  <c:v>Less than $150 USD</c:v>
                </c:pt>
                <c:pt idx="2">
                  <c:v>$150</c:v>
                </c:pt>
                <c:pt idx="3">
                  <c:v>$200</c:v>
                </c:pt>
                <c:pt idx="4">
                  <c:v>$250</c:v>
                </c:pt>
                <c:pt idx="5">
                  <c:v>$300</c:v>
                </c:pt>
                <c:pt idx="6">
                  <c:v>$400</c:v>
                </c:pt>
                <c:pt idx="7">
                  <c:v>$450</c:v>
                </c:pt>
                <c:pt idx="8">
                  <c:v>$500</c:v>
                </c:pt>
              </c:strCache>
            </c:strRef>
          </c:cat>
          <c:val>
            <c:numRef>
              <c:f>'Financial Situation and WTP'!$E$14:$E$22</c:f>
              <c:numCache>
                <c:formatCode>General</c:formatCode>
                <c:ptCount val="9"/>
                <c:pt idx="0">
                  <c:v>10</c:v>
                </c:pt>
                <c:pt idx="1">
                  <c:v>37</c:v>
                </c:pt>
                <c:pt idx="2">
                  <c:v>14</c:v>
                </c:pt>
                <c:pt idx="3">
                  <c:v>14</c:v>
                </c:pt>
                <c:pt idx="4">
                  <c:v>13</c:v>
                </c:pt>
                <c:pt idx="5">
                  <c:v>8</c:v>
                </c:pt>
                <c:pt idx="6">
                  <c:v>1</c:v>
                </c:pt>
                <c:pt idx="7">
                  <c:v>1</c:v>
                </c:pt>
                <c:pt idx="8">
                  <c:v>4</c:v>
                </c:pt>
              </c:numCache>
            </c:numRef>
          </c:val>
          <c:extLst>
            <c:ext xmlns:c16="http://schemas.microsoft.com/office/drawing/2014/chart" uri="{C3380CC4-5D6E-409C-BE32-E72D297353CC}">
              <c16:uniqueId val="{00000000-EC07-F34B-9973-0630DF9290B9}"/>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 dir="row">_xlchart.v2.0</cx:f>
      </cx:strDim>
      <cx:numDim type="val">
        <cx:f dir="row">_xlchart.v2.1</cx:f>
      </cx:numDim>
    </cx:data>
  </cx:chartData>
  <cx:chart>
    <cx:title pos="t" align="ctr" overlay="0">
      <cx:tx>
        <cx:txData>
          <cx:v>Reimbursed Willingess to Pay</cx:v>
        </cx:txData>
      </cx:tx>
      <cx:txPr>
        <a:bodyPr spcFirstLastPara="1" vertOverflow="ellipsis" horzOverflow="overflow" wrap="square" lIns="0" tIns="0" rIns="0" bIns="0" anchor="ctr" anchorCtr="1"/>
        <a:lstStyle/>
        <a:p>
          <a:pPr algn="ctr" rtl="0">
            <a:defRPr/>
          </a:pPr>
          <a:r>
            <a:rPr lang="en-US" sz="1600" b="1" i="0" u="none" strike="noStrike" spc="100" baseline="0">
              <a:solidFill>
                <a:sysClr val="window" lastClr="FFFFFF">
                  <a:lumMod val="95000"/>
                </a:sysClr>
              </a:solidFill>
              <a:effectLst>
                <a:outerShdw blurRad="50800" dist="38100" dir="5400000" algn="t" rotWithShape="0">
                  <a:prstClr val="black">
                    <a:alpha val="40000"/>
                  </a:prstClr>
                </a:outerShdw>
              </a:effectLst>
              <a:latin typeface="Calibri" panose="020F0502020204030204"/>
            </a:rPr>
            <a:t>Reimbursed Willingess to Pay</a:t>
          </a:r>
        </a:p>
      </cx:txPr>
    </cx:title>
    <cx:plotArea>
      <cx:plotAreaRegion>
        <cx:series layoutId="funnel" uniqueId="{193ED5B8-8727-444B-BC3E-1F08A9EBF172}">
          <cx:dataLabels>
            <cx:visibility seriesName="0" categoryName="0" value="1"/>
          </cx:dataLabels>
          <cx:dataId val="0"/>
        </cx:series>
      </cx:plotAreaRegion>
      <cx:axis id="0">
        <cx:catScaling gapWidth="0.5"/>
        <cx:tickLabels/>
      </cx:axis>
    </cx:plotArea>
    <cx:legend pos="t" align="ctr" overlay="0"/>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 dir="row">_xlchart.v2.2</cx:f>
      </cx:strDim>
      <cx:numDim type="val">
        <cx:f dir="row">_xlchart.v2.3</cx:f>
      </cx:numDim>
    </cx:data>
  </cx:chartData>
  <cx:chart>
    <cx:title pos="t" align="ctr" overlay="0">
      <cx:tx>
        <cx:txData>
          <cx:v>Reimbursed Willingess to Pay</cx:v>
        </cx:txData>
      </cx:tx>
      <cx:txPr>
        <a:bodyPr spcFirstLastPara="1" vertOverflow="ellipsis" horzOverflow="overflow" wrap="square" lIns="0" tIns="0" rIns="0" bIns="0" anchor="ctr" anchorCtr="1"/>
        <a:lstStyle/>
        <a:p>
          <a:pPr algn="ctr" rtl="0">
            <a:defRPr/>
          </a:pPr>
          <a:r>
            <a:rPr lang="en-US" sz="1600" b="1" i="0" u="none" strike="noStrike" spc="100" baseline="0">
              <a:solidFill>
                <a:sysClr val="window" lastClr="FFFFFF">
                  <a:lumMod val="95000"/>
                </a:sysClr>
              </a:solidFill>
              <a:effectLst>
                <a:outerShdw blurRad="50800" dist="38100" dir="5400000" algn="t" rotWithShape="0">
                  <a:prstClr val="black">
                    <a:alpha val="40000"/>
                  </a:prstClr>
                </a:outerShdw>
              </a:effectLst>
              <a:latin typeface="Calibri" panose="020F0502020204030204"/>
            </a:rPr>
            <a:t>Reimbursed Willingess to Pay</a:t>
          </a:r>
        </a:p>
      </cx:txPr>
    </cx:title>
    <cx:plotArea>
      <cx:plotAreaRegion>
        <cx:series layoutId="funnel" uniqueId="{193ED5B8-8727-444B-BC3E-1F08A9EBF172}">
          <cx:dataLabels>
            <cx:visibility seriesName="0" categoryName="0" value="1"/>
          </cx:dataLabels>
          <cx:dataId val="0"/>
        </cx:series>
      </cx:plotAreaRegion>
      <cx:axis id="0">
        <cx:catScaling gapWidth="0.5"/>
        <cx:tickLabels/>
      </cx:axis>
    </cx:plotArea>
    <cx:legend pos="t" align="ctr" overlay="0"/>
  </cx:chart>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 dir="row">_xlchart.v2.5</cx:f>
      </cx:strDim>
      <cx:numDim type="val">
        <cx:f dir="row">_xlchart.v2.6</cx:f>
      </cx:numDim>
    </cx:data>
  </cx:chartData>
  <cx:chart>
    <cx:title pos="t" align="ctr" overlay="0">
      <cx:tx>
        <cx:txData>
          <cx:v>Self Willingness to Pay</cx:v>
        </cx:txData>
      </cx:tx>
      <cx:txPr>
        <a:bodyPr rot="0" spcFirstLastPara="1" vertOverflow="ellipsis" vert="horz" wrap="square" lIns="38100" tIns="19050" rIns="38100" bIns="19050" anchor="ctr" anchorCtr="1" compatLnSpc="0"/>
        <a:lstStyle/>
        <a:p>
          <a:pPr algn="ctr" rtl="0">
            <a:defRPr sz="1400" b="0" i="0" u="none" strike="noStrike" kern="1200" spc="0" baseline="0">
              <a:solidFill>
                <a:schemeClr val="bg1"/>
              </a:solidFill>
              <a:latin typeface="+mn-lt"/>
              <a:ea typeface="+mn-ea"/>
              <a:cs typeface="+mn-cs"/>
            </a:defRPr>
          </a:pPr>
          <a:r>
            <a:rPr kumimoji="0" lang="en-US" sz="1400" b="0" i="0" u="none" strike="noStrike" kern="1200" cap="none" spc="0" normalizeH="0" baseline="0" noProof="0">
              <a:ln>
                <a:noFill/>
              </a:ln>
              <a:solidFill>
                <a:schemeClr val="bg1"/>
              </a:solidFill>
              <a:effectLst/>
              <a:uLnTx/>
              <a:uFillTx/>
              <a:latin typeface="Calibri" panose="020F0502020204030204"/>
            </a:rPr>
            <a:t>Self Willingness to Pay</a:t>
          </a:r>
        </a:p>
      </cx:txPr>
    </cx:title>
    <cx:plotArea>
      <cx:plotAreaRegion>
        <cx:series layoutId="funnel" uniqueId="{15164283-2304-ED4C-A70F-E15F66E6460C}">
          <cx:tx>
            <cx:txData>
              <cx:f>_xlchart.v2.4</cx:f>
              <cx:v>Cumulative </cx:v>
            </cx:txData>
          </cx:tx>
          <cx:spPr>
            <a:ln>
              <a:solidFill>
                <a:schemeClr val="accent1">
                  <a:alpha val="63000"/>
                </a:schemeClr>
              </a:solidFill>
            </a:ln>
          </cx:spPr>
          <cx:dataLabels>
            <cx:visibility seriesName="0" categoryName="0" value="1"/>
          </cx:dataLabels>
          <cx:dataId val="0"/>
          <cx:layoutPr/>
        </cx:series>
      </cx:plotAreaRegion>
      <cx:axis id="0">
        <cx:catScaling gapWidth="0.5"/>
        <cx:tickLabels/>
      </cx:axis>
    </cx:plotArea>
    <cx:legend pos="t" align="ctr" overlay="0"/>
  </cx:chart>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strDim type="cat">
        <cx:f dir="row">_xlchart.v2.8</cx:f>
      </cx:strDim>
      <cx:numDim type="val">
        <cx:f dir="row">_xlchart.v2.9</cx:f>
      </cx:numDim>
    </cx:data>
  </cx:chartData>
  <cx:chart>
    <cx:title pos="t" align="ctr" overlay="0">
      <cx:tx>
        <cx:txData>
          <cx:v>Self Willingness to Pay</cx:v>
        </cx:txData>
      </cx:tx>
      <cx:txPr>
        <a:bodyPr rot="0" spcFirstLastPara="1" vertOverflow="ellipsis" vert="horz" wrap="square" lIns="38100" tIns="19050" rIns="38100" bIns="19050" anchor="ctr" anchorCtr="1" compatLnSpc="0"/>
        <a:lstStyle/>
        <a:p>
          <a:pPr algn="ctr" rtl="0">
            <a:defRPr sz="1400" b="0" i="0" u="none" strike="noStrike" kern="1200" spc="0" baseline="0">
              <a:solidFill>
                <a:schemeClr val="bg1"/>
              </a:solidFill>
              <a:latin typeface="+mn-lt"/>
              <a:ea typeface="+mn-ea"/>
              <a:cs typeface="+mn-cs"/>
            </a:defRPr>
          </a:pPr>
          <a:r>
            <a:rPr kumimoji="0" lang="en-US" sz="1400" b="0" i="0" u="none" strike="noStrike" kern="1200" cap="none" spc="0" normalizeH="0" baseline="0" noProof="0">
              <a:ln>
                <a:noFill/>
              </a:ln>
              <a:solidFill>
                <a:schemeClr val="bg1"/>
              </a:solidFill>
              <a:effectLst/>
              <a:uLnTx/>
              <a:uFillTx/>
              <a:latin typeface="Calibri" panose="020F0502020204030204"/>
            </a:rPr>
            <a:t>Self Willingness to Pay</a:t>
          </a:r>
        </a:p>
      </cx:txPr>
    </cx:title>
    <cx:plotArea>
      <cx:plotAreaRegion>
        <cx:series layoutId="funnel" uniqueId="{15164283-2304-ED4C-A70F-E15F66E6460C}">
          <cx:tx>
            <cx:txData>
              <cx:f>_xlchart.v2.7</cx:f>
              <cx:v>Cumulative </cx:v>
            </cx:txData>
          </cx:tx>
          <cx:spPr>
            <a:ln>
              <a:solidFill>
                <a:schemeClr val="accent1">
                  <a:alpha val="63000"/>
                </a:schemeClr>
              </a:solidFill>
            </a:ln>
          </cx:spPr>
          <cx:dataLabels>
            <cx:visibility seriesName="0" categoryName="0" value="1"/>
          </cx:dataLabels>
          <cx:dataId val="0"/>
          <cx:layoutPr/>
        </cx:series>
      </cx:plotAreaRegion>
      <cx:axis id="0">
        <cx:catScaling gapWidth="0.5"/>
        <cx:tickLabels/>
      </cx:axis>
    </cx:plotArea>
    <cx:legend pos="t" align="ctr" overlay="0"/>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29">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12700" cap="flat" cmpd="sng" algn="ctr">
        <a:solidFill>
          <a:schemeClr val="lt1"/>
        </a:solidFill>
        <a:round/>
      </a:ln>
    </cs:spPr>
    <cs:defRPr sz="900" kern="1200" spc="10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fillRef idx="0"/>
    <cs:effectRef idx="0"/>
    <cs:fontRef idx="minor">
      <a:schemeClr val="lt1"/>
    </cs:fontRef>
    <cs:defRPr sz="900" b="1" kern="1200"/>
  </cs:dataLabel>
  <cs:dataLabelCallout>
    <cs:lnRef idx="0">
      <cs:styleClr val="auto"/>
    </cs:lnRef>
    <cs:fillRef idx="0"/>
    <cs:effectRef idx="0"/>
    <cs:fontRef idx="minor">
      <cs:styleClr val="auto"/>
    </cs:fontRef>
    <cs:spPr>
      <a:solidFill>
        <a:schemeClr val="lt1"/>
      </a:solidFill>
      <a:ln>
        <a:solidFill>
          <a:schemeClr val="ph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pattFill prst="ltUpDiag">
        <a:fgClr>
          <a:schemeClr val="phClr"/>
        </a:fgClr>
        <a:bgClr>
          <a:schemeClr val="lt1"/>
        </a:bgClr>
      </a:pattFill>
    </cs:spPr>
  </cs:dataPoint>
  <cs:dataPoint3D>
    <cs:lnRef idx="0"/>
    <cs:fillRef idx="0">
      <cs:styleClr val="auto"/>
    </cs:fillRef>
    <cs:effectRef idx="0"/>
    <cs:fontRef idx="minor">
      <a:schemeClr val="dk1"/>
    </cs:fontRef>
    <cs:spPr>
      <a:pattFill prst="ltUpDiag">
        <a:fgClr>
          <a:schemeClr val="phClr"/>
        </a:fgClr>
        <a:bgClr>
          <a:schemeClr val="lt1"/>
        </a:bgClr>
      </a:patt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fillRef idx="0"/>
    <cs:effectRef idx="0"/>
    <cs:fontRef idx="minor">
      <a:schemeClr val="dk1"/>
    </cs:fontRef>
    <cs:spPr>
      <a:ln w="9525" cap="flat" cmpd="sng" algn="ctr">
        <a:gradFill>
          <a:gsLst>
            <a:gs pos="0">
              <a:schemeClr val="lt1"/>
            </a:gs>
            <a:gs pos="100000">
              <a:schemeClr val="lt1">
                <a:alpha val="0"/>
              </a:schemeClr>
            </a:gs>
          </a:gsLst>
          <a:lin ang="5400000" scaled="0"/>
        </a:gradFill>
        <a:round/>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29">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12700" cap="flat" cmpd="sng" algn="ctr">
        <a:solidFill>
          <a:schemeClr val="lt1"/>
        </a:solidFill>
        <a:round/>
      </a:ln>
    </cs:spPr>
    <cs:defRPr sz="900" kern="1200" spc="10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fillRef idx="0"/>
    <cs:effectRef idx="0"/>
    <cs:fontRef idx="minor">
      <a:schemeClr val="lt1"/>
    </cs:fontRef>
    <cs:defRPr sz="900" b="1" kern="1200"/>
  </cs:dataLabel>
  <cs:dataLabelCallout>
    <cs:lnRef idx="0">
      <cs:styleClr val="auto"/>
    </cs:lnRef>
    <cs:fillRef idx="0"/>
    <cs:effectRef idx="0"/>
    <cs:fontRef idx="minor">
      <cs:styleClr val="auto"/>
    </cs:fontRef>
    <cs:spPr>
      <a:solidFill>
        <a:schemeClr val="lt1"/>
      </a:solidFill>
      <a:ln>
        <a:solidFill>
          <a:schemeClr val="ph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pattFill prst="ltUpDiag">
        <a:fgClr>
          <a:schemeClr val="phClr"/>
        </a:fgClr>
        <a:bgClr>
          <a:schemeClr val="lt1"/>
        </a:bgClr>
      </a:pattFill>
    </cs:spPr>
  </cs:dataPoint>
  <cs:dataPoint3D>
    <cs:lnRef idx="0"/>
    <cs:fillRef idx="0">
      <cs:styleClr val="auto"/>
    </cs:fillRef>
    <cs:effectRef idx="0"/>
    <cs:fontRef idx="minor">
      <a:schemeClr val="dk1"/>
    </cs:fontRef>
    <cs:spPr>
      <a:pattFill prst="ltUpDiag">
        <a:fgClr>
          <a:schemeClr val="phClr"/>
        </a:fgClr>
        <a:bgClr>
          <a:schemeClr val="lt1"/>
        </a:bgClr>
      </a:patt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fillRef idx="0"/>
    <cs:effectRef idx="0"/>
    <cs:fontRef idx="minor">
      <a:schemeClr val="dk1"/>
    </cs:fontRef>
    <cs:spPr>
      <a:ln w="9525" cap="flat" cmpd="sng" algn="ctr">
        <a:gradFill>
          <a:gsLst>
            <a:gs pos="0">
              <a:schemeClr val="lt1"/>
            </a:gs>
            <a:gs pos="100000">
              <a:schemeClr val="lt1">
                <a:alpha val="0"/>
              </a:schemeClr>
            </a:gs>
          </a:gsLst>
          <a:lin ang="5400000" scaled="0"/>
        </a:gradFill>
        <a:round/>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3.xml><?xml version="1.0" encoding="utf-8"?>
<cs:chartStyle xmlns:cs="http://schemas.microsoft.com/office/drawing/2012/chartStyle" xmlns:a="http://schemas.openxmlformats.org/drawingml/2006/main" id="427">
  <cs:axisTitle>
    <cs:lnRef idx="0"/>
    <cs:fillRef idx="0"/>
    <cs:effectRef idx="0"/>
    <cs:fontRef idx="minor">
      <a:schemeClr val="lt1">
        <a:lumMod val="95000"/>
      </a:schemeClr>
    </cs:fontRef>
    <cs:defRPr sz="900"/>
  </cs:axisTitle>
  <cs:categoryAxis>
    <cs:lnRef idx="0"/>
    <cs:fillRef idx="0"/>
    <cs:effectRef idx="0"/>
    <cs:fontRef idx="minor">
      <a:schemeClr val="lt1">
        <a:lumMod val="95000"/>
      </a:schemeClr>
    </cs:fontRef>
    <cs:spPr>
      <a:ln w="12700" cap="flat" cmpd="sng" algn="ctr">
        <a:solidFill>
          <a:schemeClr val="lt1">
            <a:lumMod val="95000"/>
            <a:alpha val="54000"/>
          </a:schemeClr>
        </a:solidFill>
        <a:round/>
      </a:ln>
    </cs:spPr>
    <cs:defRPr sz="9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cs:chartArea>
  <cs:dataLabel>
    <cs:lnRef idx="0"/>
    <cs:fillRef idx="0"/>
    <cs:effectRef idx="0"/>
    <cs:fontRef idx="minor">
      <a:schemeClr val="lt1">
        <a:lumMod val="9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lt1"/>
    </cs:fontRef>
    <cs:spPr>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ln>
        <a:solidFill>
          <a:schemeClr val="tx1"/>
        </a:solidFill>
      </a:ln>
    </cs:spPr>
  </cs:dataPoint>
  <cs:dataPoint3D>
    <cs:lnRef idx="0"/>
    <cs:fillRef idx="0">
      <cs:styleClr val="auto"/>
    </cs:fillRef>
    <cs:effectRef idx="0"/>
    <cs:fontRef idx="minor">
      <a:schemeClr val="lt1"/>
    </cs:fontRef>
    <cs:spPr>
      <a:solidFill>
        <a:schemeClr val="phClr"/>
      </a:solidFill>
    </cs:spPr>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fillRef idx="0">
      <cs:styleClr val="auto"/>
    </cs:fillRef>
    <cs:effectRef idx="0"/>
    <cs:fontRef idx="minor">
      <a:schemeClr val="lt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lt1"/>
    </cs:fontRef>
    <cs:spPr>
      <a:ln w="28575" cap="rnd">
        <a:solidFill>
          <a:schemeClr val="phClr"/>
        </a:solidFill>
        <a:round/>
      </a:ln>
    </cs:spPr>
  </cs:dataPointWireframe>
  <cs:dataTable>
    <cs:lnRef idx="0"/>
    <cs:fillRef idx="0"/>
    <cs:effectRef idx="0"/>
    <cs:fontRef idx="minor">
      <a:schemeClr val="lt1">
        <a:lumMod val="95000"/>
      </a:schemeClr>
    </cs:fontRef>
    <cs:spPr>
      <a:ln w="9525">
        <a:solidFill>
          <a:schemeClr val="lt1">
            <a:lumMod val="95000"/>
            <a:alpha val="54000"/>
          </a:schemeClr>
        </a:solidFill>
      </a:ln>
    </cs:spPr>
    <cs:defRPr sz="9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10000"/>
            <a:lumOff val="10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95000"/>
      </a:schemeClr>
    </cs:fontRef>
    <cs:defRPr sz="9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95000"/>
      </a:schemeClr>
    </cs:fontRef>
    <cs:spPr>
      <a:ln w="12700" cap="flat" cmpd="sng" algn="ctr">
        <a:solidFill>
          <a:schemeClr val="lt1">
            <a:lumMod val="95000"/>
            <a:alpha val="54000"/>
          </a:schemeClr>
        </a:solidFill>
        <a:round/>
      </a:ln>
    </cs:spPr>
    <cs:defRPr sz="900"/>
  </cs:seriesAxis>
  <cs:seriesLine>
    <cs:lnRef idx="0"/>
    <cs:fillRef idx="0"/>
    <cs:effectRef idx="0"/>
    <cs:fontRef idx="minor">
      <a:schemeClr val="lt1"/>
    </cs:fontRef>
    <cs:spPr>
      <a:ln w="9525" cap="flat">
        <a:solidFill>
          <a:srgbClr val="D9D9D9"/>
        </a:solidFill>
        <a:round/>
      </a:ln>
    </cs:spPr>
  </cs:seriesLine>
  <cs:title>
    <cs:lnRef idx="0"/>
    <cs:fillRef idx="0"/>
    <cs:effectRef idx="0"/>
    <cs:fontRef idx="minor">
      <a:schemeClr val="lt1">
        <a:lumMod val="95000"/>
      </a:schemeClr>
    </cs:fontRef>
    <cs:defRPr sz="1600" b="1" spc="10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prstDash val="sysDash"/>
      </a:ln>
    </cs:spPr>
  </cs:trendline>
  <cs:trendlineLabel>
    <cs:lnRef idx="0"/>
    <cs:fillRef idx="0"/>
    <cs:effectRef idx="0"/>
    <cs:fontRef idx="minor">
      <a:schemeClr val="lt1">
        <a:lumMod val="95000"/>
      </a:schemeClr>
    </cs:fontRef>
    <cs:defRPr sz="9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95000"/>
      </a:schemeClr>
    </cs:fontRef>
    <cs:defRPr sz="900"/>
  </cs:valueAxis>
  <cs:wall>
    <cs:lnRef idx="0"/>
    <cs:fillRef idx="0"/>
    <cs:effectRef idx="0"/>
    <cs:fontRef idx="minor">
      <a:schemeClr val="lt1"/>
    </cs:fontRef>
  </cs:wall>
</cs:chartStyle>
</file>

<file path=xl/charts/style14.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5.xml><?xml version="1.0" encoding="utf-8"?>
<cs:chartStyle xmlns:cs="http://schemas.microsoft.com/office/drawing/2012/chartStyle" xmlns:a="http://schemas.openxmlformats.org/drawingml/2006/main" id="427">
  <cs:axisTitle>
    <cs:lnRef idx="0"/>
    <cs:fillRef idx="0"/>
    <cs:effectRef idx="0"/>
    <cs:fontRef idx="minor">
      <a:schemeClr val="lt1">
        <a:lumMod val="95000"/>
      </a:schemeClr>
    </cs:fontRef>
    <cs:defRPr sz="900"/>
  </cs:axisTitle>
  <cs:categoryAxis>
    <cs:lnRef idx="0"/>
    <cs:fillRef idx="0"/>
    <cs:effectRef idx="0"/>
    <cs:fontRef idx="minor">
      <a:schemeClr val="lt1">
        <a:lumMod val="95000"/>
      </a:schemeClr>
    </cs:fontRef>
    <cs:spPr>
      <a:ln w="12700" cap="flat" cmpd="sng" algn="ctr">
        <a:solidFill>
          <a:schemeClr val="lt1">
            <a:lumMod val="95000"/>
            <a:alpha val="54000"/>
          </a:schemeClr>
        </a:solidFill>
        <a:round/>
      </a:ln>
    </cs:spPr>
    <cs:defRPr sz="9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cs:chartArea>
  <cs:dataLabel>
    <cs:lnRef idx="0"/>
    <cs:fillRef idx="0"/>
    <cs:effectRef idx="0"/>
    <cs:fontRef idx="minor">
      <a:schemeClr val="lt1">
        <a:lumMod val="9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lt1"/>
    </cs:fontRef>
    <cs:spPr>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ln>
        <a:solidFill>
          <a:schemeClr val="tx1"/>
        </a:solidFill>
      </a:ln>
    </cs:spPr>
  </cs:dataPoint>
  <cs:dataPoint3D>
    <cs:lnRef idx="0"/>
    <cs:fillRef idx="0">
      <cs:styleClr val="auto"/>
    </cs:fillRef>
    <cs:effectRef idx="0"/>
    <cs:fontRef idx="minor">
      <a:schemeClr val="lt1"/>
    </cs:fontRef>
    <cs:spPr>
      <a:solidFill>
        <a:schemeClr val="phClr"/>
      </a:solidFill>
    </cs:spPr>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fillRef idx="0">
      <cs:styleClr val="auto"/>
    </cs:fillRef>
    <cs:effectRef idx="0"/>
    <cs:fontRef idx="minor">
      <a:schemeClr val="lt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lt1"/>
    </cs:fontRef>
    <cs:spPr>
      <a:ln w="28575" cap="rnd">
        <a:solidFill>
          <a:schemeClr val="phClr"/>
        </a:solidFill>
        <a:round/>
      </a:ln>
    </cs:spPr>
  </cs:dataPointWireframe>
  <cs:dataTable>
    <cs:lnRef idx="0"/>
    <cs:fillRef idx="0"/>
    <cs:effectRef idx="0"/>
    <cs:fontRef idx="minor">
      <a:schemeClr val="lt1">
        <a:lumMod val="95000"/>
      </a:schemeClr>
    </cs:fontRef>
    <cs:spPr>
      <a:ln w="9525">
        <a:solidFill>
          <a:schemeClr val="lt1">
            <a:lumMod val="95000"/>
            <a:alpha val="54000"/>
          </a:schemeClr>
        </a:solidFill>
      </a:ln>
    </cs:spPr>
    <cs:defRPr sz="9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10000"/>
            <a:lumOff val="10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95000"/>
      </a:schemeClr>
    </cs:fontRef>
    <cs:defRPr sz="9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95000"/>
      </a:schemeClr>
    </cs:fontRef>
    <cs:spPr>
      <a:ln w="12700" cap="flat" cmpd="sng" algn="ctr">
        <a:solidFill>
          <a:schemeClr val="lt1">
            <a:lumMod val="95000"/>
            <a:alpha val="54000"/>
          </a:schemeClr>
        </a:solidFill>
        <a:round/>
      </a:ln>
    </cs:spPr>
    <cs:defRPr sz="900"/>
  </cs:seriesAxis>
  <cs:seriesLine>
    <cs:lnRef idx="0"/>
    <cs:fillRef idx="0"/>
    <cs:effectRef idx="0"/>
    <cs:fontRef idx="minor">
      <a:schemeClr val="lt1"/>
    </cs:fontRef>
    <cs:spPr>
      <a:ln w="9525" cap="flat">
        <a:solidFill>
          <a:srgbClr val="D9D9D9"/>
        </a:solidFill>
        <a:round/>
      </a:ln>
    </cs:spPr>
  </cs:seriesLine>
  <cs:title>
    <cs:lnRef idx="0"/>
    <cs:fillRef idx="0"/>
    <cs:effectRef idx="0"/>
    <cs:fontRef idx="minor">
      <a:schemeClr val="lt1">
        <a:lumMod val="95000"/>
      </a:schemeClr>
    </cs:fontRef>
    <cs:defRPr sz="1600" b="1" spc="10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prstDash val="sysDash"/>
      </a:ln>
    </cs:spPr>
  </cs:trendline>
  <cs:trendlineLabel>
    <cs:lnRef idx="0"/>
    <cs:fillRef idx="0"/>
    <cs:effectRef idx="0"/>
    <cs:fontRef idx="minor">
      <a:schemeClr val="lt1">
        <a:lumMod val="95000"/>
      </a:schemeClr>
    </cs:fontRef>
    <cs:defRPr sz="9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95000"/>
      </a:schemeClr>
    </cs:fontRef>
    <cs:defRPr sz="900"/>
  </cs:valueAxis>
  <cs:wall>
    <cs:lnRef idx="0"/>
    <cs:fillRef idx="0"/>
    <cs:effectRef idx="0"/>
    <cs:fontRef idx="minor">
      <a:schemeClr val="lt1"/>
    </cs:fontRef>
  </cs:wall>
</cs:chartStyle>
</file>

<file path=xl/charts/style16.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7.xml><?xml version="1.0" encoding="utf-8"?>
<cs:chartStyle xmlns:cs="http://schemas.microsoft.com/office/drawing/2012/chartStyle" xmlns:a="http://schemas.openxmlformats.org/drawingml/2006/main" id="427">
  <cs:axisTitle>
    <cs:lnRef idx="0"/>
    <cs:fillRef idx="0"/>
    <cs:effectRef idx="0"/>
    <cs:fontRef idx="minor">
      <a:schemeClr val="lt1">
        <a:lumMod val="95000"/>
      </a:schemeClr>
    </cs:fontRef>
    <cs:defRPr sz="900"/>
  </cs:axisTitle>
  <cs:categoryAxis>
    <cs:lnRef idx="0"/>
    <cs:fillRef idx="0"/>
    <cs:effectRef idx="0"/>
    <cs:fontRef idx="minor">
      <a:schemeClr val="lt1">
        <a:lumMod val="95000"/>
      </a:schemeClr>
    </cs:fontRef>
    <cs:spPr>
      <a:ln w="12700" cap="flat" cmpd="sng" algn="ctr">
        <a:solidFill>
          <a:schemeClr val="lt1">
            <a:lumMod val="95000"/>
            <a:alpha val="54000"/>
          </a:schemeClr>
        </a:solidFill>
        <a:round/>
      </a:ln>
    </cs:spPr>
    <cs:defRPr sz="9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cs:chartArea>
  <cs:dataLabel>
    <cs:lnRef idx="0"/>
    <cs:fillRef idx="0"/>
    <cs:effectRef idx="0"/>
    <cs:fontRef idx="minor">
      <a:schemeClr val="lt1">
        <a:lumMod val="9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lt1"/>
    </cs:fontRef>
    <cs:spPr>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ln>
        <a:solidFill>
          <a:schemeClr val="tx1"/>
        </a:solidFill>
      </a:ln>
    </cs:spPr>
  </cs:dataPoint>
  <cs:dataPoint3D>
    <cs:lnRef idx="0"/>
    <cs:fillRef idx="0">
      <cs:styleClr val="auto"/>
    </cs:fillRef>
    <cs:effectRef idx="0"/>
    <cs:fontRef idx="minor">
      <a:schemeClr val="lt1"/>
    </cs:fontRef>
    <cs:spPr>
      <a:solidFill>
        <a:schemeClr val="phClr"/>
      </a:solidFill>
    </cs:spPr>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fillRef idx="0">
      <cs:styleClr val="auto"/>
    </cs:fillRef>
    <cs:effectRef idx="0"/>
    <cs:fontRef idx="minor">
      <a:schemeClr val="lt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lt1"/>
    </cs:fontRef>
    <cs:spPr>
      <a:ln w="28575" cap="rnd">
        <a:solidFill>
          <a:schemeClr val="phClr"/>
        </a:solidFill>
        <a:round/>
      </a:ln>
    </cs:spPr>
  </cs:dataPointWireframe>
  <cs:dataTable>
    <cs:lnRef idx="0"/>
    <cs:fillRef idx="0"/>
    <cs:effectRef idx="0"/>
    <cs:fontRef idx="minor">
      <a:schemeClr val="lt1">
        <a:lumMod val="95000"/>
      </a:schemeClr>
    </cs:fontRef>
    <cs:spPr>
      <a:ln w="9525">
        <a:solidFill>
          <a:schemeClr val="lt1">
            <a:lumMod val="95000"/>
            <a:alpha val="54000"/>
          </a:schemeClr>
        </a:solidFill>
      </a:ln>
    </cs:spPr>
    <cs:defRPr sz="9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10000"/>
            <a:lumOff val="10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95000"/>
      </a:schemeClr>
    </cs:fontRef>
    <cs:defRPr sz="9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95000"/>
      </a:schemeClr>
    </cs:fontRef>
    <cs:spPr>
      <a:ln w="12700" cap="flat" cmpd="sng" algn="ctr">
        <a:solidFill>
          <a:schemeClr val="lt1">
            <a:lumMod val="95000"/>
            <a:alpha val="54000"/>
          </a:schemeClr>
        </a:solidFill>
        <a:round/>
      </a:ln>
    </cs:spPr>
    <cs:defRPr sz="900"/>
  </cs:seriesAxis>
  <cs:seriesLine>
    <cs:lnRef idx="0"/>
    <cs:fillRef idx="0"/>
    <cs:effectRef idx="0"/>
    <cs:fontRef idx="minor">
      <a:schemeClr val="lt1"/>
    </cs:fontRef>
    <cs:spPr>
      <a:ln w="9525" cap="flat">
        <a:solidFill>
          <a:srgbClr val="D9D9D9"/>
        </a:solidFill>
        <a:round/>
      </a:ln>
    </cs:spPr>
  </cs:seriesLine>
  <cs:title>
    <cs:lnRef idx="0"/>
    <cs:fillRef idx="0"/>
    <cs:effectRef idx="0"/>
    <cs:fontRef idx="minor">
      <a:schemeClr val="lt1">
        <a:lumMod val="95000"/>
      </a:schemeClr>
    </cs:fontRef>
    <cs:defRPr sz="1600" b="1" spc="10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prstDash val="sysDash"/>
      </a:ln>
    </cs:spPr>
  </cs:trendline>
  <cs:trendlineLabel>
    <cs:lnRef idx="0"/>
    <cs:fillRef idx="0"/>
    <cs:effectRef idx="0"/>
    <cs:fontRef idx="minor">
      <a:schemeClr val="lt1">
        <a:lumMod val="95000"/>
      </a:schemeClr>
    </cs:fontRef>
    <cs:defRPr sz="9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95000"/>
      </a:schemeClr>
    </cs:fontRef>
    <cs:defRPr sz="900"/>
  </cs:valueAxis>
  <cs:wall>
    <cs:lnRef idx="0"/>
    <cs:fillRef idx="0"/>
    <cs:effectRef idx="0"/>
    <cs:fontRef idx="minor">
      <a:schemeClr val="lt1"/>
    </cs:fontRef>
  </cs:wall>
</cs:chartStyle>
</file>

<file path=xl/charts/style18.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9.xml><?xml version="1.0" encoding="utf-8"?>
<cs:chartStyle xmlns:cs="http://schemas.microsoft.com/office/drawing/2012/chartStyle" xmlns:a="http://schemas.openxmlformats.org/drawingml/2006/main" id="427">
  <cs:axisTitle>
    <cs:lnRef idx="0"/>
    <cs:fillRef idx="0"/>
    <cs:effectRef idx="0"/>
    <cs:fontRef idx="minor">
      <a:schemeClr val="lt1">
        <a:lumMod val="95000"/>
      </a:schemeClr>
    </cs:fontRef>
    <cs:defRPr sz="900"/>
  </cs:axisTitle>
  <cs:categoryAxis>
    <cs:lnRef idx="0"/>
    <cs:fillRef idx="0"/>
    <cs:effectRef idx="0"/>
    <cs:fontRef idx="minor">
      <a:schemeClr val="lt1">
        <a:lumMod val="95000"/>
      </a:schemeClr>
    </cs:fontRef>
    <cs:spPr>
      <a:ln w="12700" cap="flat" cmpd="sng" algn="ctr">
        <a:solidFill>
          <a:schemeClr val="lt1">
            <a:lumMod val="95000"/>
            <a:alpha val="54000"/>
          </a:schemeClr>
        </a:solidFill>
        <a:round/>
      </a:ln>
    </cs:spPr>
    <cs:defRPr sz="9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cs:chartArea>
  <cs:dataLabel>
    <cs:lnRef idx="0"/>
    <cs:fillRef idx="0"/>
    <cs:effectRef idx="0"/>
    <cs:fontRef idx="minor">
      <a:schemeClr val="lt1">
        <a:lumMod val="9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lt1"/>
    </cs:fontRef>
    <cs:spPr>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ln>
        <a:solidFill>
          <a:schemeClr val="tx1"/>
        </a:solidFill>
      </a:ln>
    </cs:spPr>
  </cs:dataPoint>
  <cs:dataPoint3D>
    <cs:lnRef idx="0"/>
    <cs:fillRef idx="0">
      <cs:styleClr val="auto"/>
    </cs:fillRef>
    <cs:effectRef idx="0"/>
    <cs:fontRef idx="minor">
      <a:schemeClr val="lt1"/>
    </cs:fontRef>
    <cs:spPr>
      <a:solidFill>
        <a:schemeClr val="phClr"/>
      </a:solidFill>
    </cs:spPr>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fillRef idx="0">
      <cs:styleClr val="auto"/>
    </cs:fillRef>
    <cs:effectRef idx="0"/>
    <cs:fontRef idx="minor">
      <a:schemeClr val="lt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lt1"/>
    </cs:fontRef>
    <cs:spPr>
      <a:ln w="28575" cap="rnd">
        <a:solidFill>
          <a:schemeClr val="phClr"/>
        </a:solidFill>
        <a:round/>
      </a:ln>
    </cs:spPr>
  </cs:dataPointWireframe>
  <cs:dataTable>
    <cs:lnRef idx="0"/>
    <cs:fillRef idx="0"/>
    <cs:effectRef idx="0"/>
    <cs:fontRef idx="minor">
      <a:schemeClr val="lt1">
        <a:lumMod val="95000"/>
      </a:schemeClr>
    </cs:fontRef>
    <cs:spPr>
      <a:ln w="9525">
        <a:solidFill>
          <a:schemeClr val="lt1">
            <a:lumMod val="95000"/>
            <a:alpha val="54000"/>
          </a:schemeClr>
        </a:solidFill>
      </a:ln>
    </cs:spPr>
    <cs:defRPr sz="9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10000"/>
            <a:lumOff val="10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95000"/>
      </a:schemeClr>
    </cs:fontRef>
    <cs:defRPr sz="9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95000"/>
      </a:schemeClr>
    </cs:fontRef>
    <cs:spPr>
      <a:ln w="12700" cap="flat" cmpd="sng" algn="ctr">
        <a:solidFill>
          <a:schemeClr val="lt1">
            <a:lumMod val="95000"/>
            <a:alpha val="54000"/>
          </a:schemeClr>
        </a:solidFill>
        <a:round/>
      </a:ln>
    </cs:spPr>
    <cs:defRPr sz="900"/>
  </cs:seriesAxis>
  <cs:seriesLine>
    <cs:lnRef idx="0"/>
    <cs:fillRef idx="0"/>
    <cs:effectRef idx="0"/>
    <cs:fontRef idx="minor">
      <a:schemeClr val="lt1"/>
    </cs:fontRef>
    <cs:spPr>
      <a:ln w="9525" cap="flat">
        <a:solidFill>
          <a:srgbClr val="D9D9D9"/>
        </a:solidFill>
        <a:round/>
      </a:ln>
    </cs:spPr>
  </cs:seriesLine>
  <cs:title>
    <cs:lnRef idx="0"/>
    <cs:fillRef idx="0"/>
    <cs:effectRef idx="0"/>
    <cs:fontRef idx="minor">
      <a:schemeClr val="lt1">
        <a:lumMod val="95000"/>
      </a:schemeClr>
    </cs:fontRef>
    <cs:defRPr sz="1600" b="1" spc="10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prstDash val="sysDash"/>
      </a:ln>
    </cs:spPr>
  </cs:trendline>
  <cs:trendlineLabel>
    <cs:lnRef idx="0"/>
    <cs:fillRef idx="0"/>
    <cs:effectRef idx="0"/>
    <cs:fontRef idx="minor">
      <a:schemeClr val="lt1">
        <a:lumMod val="95000"/>
      </a:schemeClr>
    </cs:fontRef>
    <cs:defRPr sz="9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95000"/>
      </a:schemeClr>
    </cs:fontRef>
    <cs:defRPr sz="900"/>
  </cs:valueAxis>
  <cs:wall>
    <cs:lnRef idx="0"/>
    <cs:fillRef idx="0"/>
    <cs:effectRef idx="0"/>
    <cs:fontRef idx="minor">
      <a:schemeClr val="lt1"/>
    </cs:fontRef>
  </cs:wall>
</cs:chartStyle>
</file>

<file path=xl/charts/style20.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2.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3.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4.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5.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2" Type="http://schemas.microsoft.com/office/2014/relationships/chartEx" Target="../charts/chartEx1.xml"/><Relationship Id="rId1" Type="http://schemas.openxmlformats.org/officeDocument/2006/relationships/chart" Target="../charts/chart12.xml"/></Relationships>
</file>

<file path=xl/drawings/_rels/drawing9.xml.rels><?xml version="1.0" encoding="UTF-8" standalone="yes"?>
<Relationships xmlns="http://schemas.openxmlformats.org/package/2006/relationships"><Relationship Id="rId2" Type="http://schemas.microsoft.com/office/2014/relationships/chartEx" Target="../charts/chartEx2.xml"/><Relationship Id="rId1" Type="http://schemas.openxmlformats.org/officeDocument/2006/relationships/chart" Target="../charts/chart13.xml"/></Relationships>
</file>

<file path=xl/drawings/_rels/drawing10.xml.rels><?xml version="1.0" encoding="UTF-8" standalone="yes"?>
<Relationships xmlns="http://schemas.openxmlformats.org/package/2006/relationships"><Relationship Id="rId2" Type="http://schemas.microsoft.com/office/2014/relationships/chartEx" Target="../charts/chartEx3.xml"/><Relationship Id="rId1" Type="http://schemas.openxmlformats.org/officeDocument/2006/relationships/chart" Target="../charts/chart14.xml"/></Relationships>
</file>

<file path=xl/drawings/_rels/drawing11.xml.rels><?xml version="1.0" encoding="UTF-8" standalone="yes"?>
<Relationships xmlns="http://schemas.openxmlformats.org/package/2006/relationships"><Relationship Id="rId2" Type="http://schemas.microsoft.com/office/2014/relationships/chartEx" Target="../charts/chartEx4.xml"/><Relationship Id="rId1" Type="http://schemas.openxmlformats.org/officeDocument/2006/relationships/chart" Target="../charts/chart1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chart" Target="../charts/chart18.xml"/><Relationship Id="rId4" Type="http://schemas.openxmlformats.org/officeDocument/2006/relationships/chart" Target="../charts/chart21.xml"/></Relationships>
</file>

<file path=xl/drawings/drawing1.xml><?xml version="1.0" encoding="utf-8"?>
<xdr:wsDr xmlns:xdr="http://schemas.openxmlformats.org/drawingml/2006/spreadsheetDrawing" xmlns:a="http://schemas.openxmlformats.org/drawingml/2006/main">
  <xdr:twoCellAnchor>
    <xdr:from>
      <xdr:col>3</xdr:col>
      <xdr:colOff>685800</xdr:colOff>
      <xdr:row>17</xdr:row>
      <xdr:rowOff>133350</xdr:rowOff>
    </xdr:from>
    <xdr:to>
      <xdr:col>11</xdr:col>
      <xdr:colOff>546100</xdr:colOff>
      <xdr:row>39</xdr:row>
      <xdr:rowOff>88900</xdr:rowOff>
    </xdr:to>
    <xdr:graphicFrame macro="">
      <xdr:nvGraphicFramePr>
        <xdr:cNvPr id="2" name="Chart 1">
          <a:extLst>
            <a:ext uri="{FF2B5EF4-FFF2-40B4-BE49-F238E27FC236}">
              <a16:creationId xmlns:a16="http://schemas.microsoft.com/office/drawing/2014/main" id="{863A9F5E-098E-2848-956A-227AEBF68E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685800</xdr:colOff>
      <xdr:row>17</xdr:row>
      <xdr:rowOff>133350</xdr:rowOff>
    </xdr:from>
    <xdr:to>
      <xdr:col>12</xdr:col>
      <xdr:colOff>482600</xdr:colOff>
      <xdr:row>42</xdr:row>
      <xdr:rowOff>0</xdr:rowOff>
    </xdr:to>
    <xdr:graphicFrame macro="">
      <xdr:nvGraphicFramePr>
        <xdr:cNvPr id="3" name="Chart 2">
          <a:extLst>
            <a:ext uri="{FF2B5EF4-FFF2-40B4-BE49-F238E27FC236}">
              <a16:creationId xmlns:a16="http://schemas.microsoft.com/office/drawing/2014/main" id="{8AF2D494-76FE-B840-AF74-B1432F86995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xdr:col>
      <xdr:colOff>469900</xdr:colOff>
      <xdr:row>17</xdr:row>
      <xdr:rowOff>133350</xdr:rowOff>
    </xdr:from>
    <xdr:to>
      <xdr:col>12</xdr:col>
      <xdr:colOff>25400</xdr:colOff>
      <xdr:row>42</xdr:row>
      <xdr:rowOff>177800</xdr:rowOff>
    </xdr:to>
    <xdr:graphicFrame macro="">
      <xdr:nvGraphicFramePr>
        <xdr:cNvPr id="2" name="Chart 1">
          <a:extLst>
            <a:ext uri="{FF2B5EF4-FFF2-40B4-BE49-F238E27FC236}">
              <a16:creationId xmlns:a16="http://schemas.microsoft.com/office/drawing/2014/main" id="{667512B8-E48F-9446-8A2A-3134008F15D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1955800</xdr:colOff>
      <xdr:row>9</xdr:row>
      <xdr:rowOff>88900</xdr:rowOff>
    </xdr:from>
    <xdr:to>
      <xdr:col>3</xdr:col>
      <xdr:colOff>698500</xdr:colOff>
      <xdr:row>23</xdr:row>
      <xdr:rowOff>165100</xdr:rowOff>
    </xdr:to>
    <xdr:graphicFrame macro="">
      <xdr:nvGraphicFramePr>
        <xdr:cNvPr id="2" name="Chart 1">
          <a:extLst>
            <a:ext uri="{FF2B5EF4-FFF2-40B4-BE49-F238E27FC236}">
              <a16:creationId xmlns:a16="http://schemas.microsoft.com/office/drawing/2014/main" id="{3CE56903-0862-EB4A-B754-853ECFB2000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1905000</xdr:colOff>
      <xdr:row>24</xdr:row>
      <xdr:rowOff>177800</xdr:rowOff>
    </xdr:from>
    <xdr:to>
      <xdr:col>3</xdr:col>
      <xdr:colOff>647700</xdr:colOff>
      <xdr:row>39</xdr:row>
      <xdr:rowOff>63500</xdr:rowOff>
    </xdr:to>
    <xdr:graphicFrame macro="">
      <xdr:nvGraphicFramePr>
        <xdr:cNvPr id="4" name="Chart 3">
          <a:extLst>
            <a:ext uri="{FF2B5EF4-FFF2-40B4-BE49-F238E27FC236}">
              <a16:creationId xmlns:a16="http://schemas.microsoft.com/office/drawing/2014/main" id="{7B6710F3-EAA0-3A45-85B2-400CFB53823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63500</xdr:colOff>
      <xdr:row>24</xdr:row>
      <xdr:rowOff>165100</xdr:rowOff>
    </xdr:from>
    <xdr:to>
      <xdr:col>9</xdr:col>
      <xdr:colOff>508000</xdr:colOff>
      <xdr:row>39</xdr:row>
      <xdr:rowOff>50800</xdr:rowOff>
    </xdr:to>
    <xdr:graphicFrame macro="">
      <xdr:nvGraphicFramePr>
        <xdr:cNvPr id="5" name="Chart 4">
          <a:extLst>
            <a:ext uri="{FF2B5EF4-FFF2-40B4-BE49-F238E27FC236}">
              <a16:creationId xmlns:a16="http://schemas.microsoft.com/office/drawing/2014/main" id="{32C5442B-50F1-2D47-8A28-59B6BF8AEB3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16</xdr:row>
      <xdr:rowOff>50800</xdr:rowOff>
    </xdr:from>
    <xdr:to>
      <xdr:col>13</xdr:col>
      <xdr:colOff>0</xdr:colOff>
      <xdr:row>40</xdr:row>
      <xdr:rowOff>38100</xdr:rowOff>
    </xdr:to>
    <xdr:graphicFrame macro="">
      <xdr:nvGraphicFramePr>
        <xdr:cNvPr id="3" name="Chart 2">
          <a:extLst>
            <a:ext uri="{FF2B5EF4-FFF2-40B4-BE49-F238E27FC236}">
              <a16:creationId xmlns:a16="http://schemas.microsoft.com/office/drawing/2014/main" id="{93864531-148E-C347-BE06-8302C1DEF5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2781300</xdr:colOff>
      <xdr:row>30</xdr:row>
      <xdr:rowOff>139700</xdr:rowOff>
    </xdr:from>
    <xdr:to>
      <xdr:col>1</xdr:col>
      <xdr:colOff>11036300</xdr:colOff>
      <xdr:row>53</xdr:row>
      <xdr:rowOff>114300</xdr:rowOff>
    </xdr:to>
    <xdr:graphicFrame macro="">
      <xdr:nvGraphicFramePr>
        <xdr:cNvPr id="4" name="Chart 3">
          <a:extLst>
            <a:ext uri="{FF2B5EF4-FFF2-40B4-BE49-F238E27FC236}">
              <a16:creationId xmlns:a16="http://schemas.microsoft.com/office/drawing/2014/main" id="{7242E2DB-0011-944D-AC0D-A2A279DE456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14</xdr:col>
      <xdr:colOff>876300</xdr:colOff>
      <xdr:row>13</xdr:row>
      <xdr:rowOff>165100</xdr:rowOff>
    </xdr:from>
    <xdr:to>
      <xdr:col>14</xdr:col>
      <xdr:colOff>7810500</xdr:colOff>
      <xdr:row>38</xdr:row>
      <xdr:rowOff>88900</xdr:rowOff>
    </xdr:to>
    <xdr:graphicFrame macro="">
      <xdr:nvGraphicFramePr>
        <xdr:cNvPr id="2" name="Chart 1">
          <a:extLst>
            <a:ext uri="{FF2B5EF4-FFF2-40B4-BE49-F238E27FC236}">
              <a16:creationId xmlns:a16="http://schemas.microsoft.com/office/drawing/2014/main" id="{83CD5E87-4DDC-7B4E-93F6-A8F80036E57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292100</xdr:colOff>
      <xdr:row>17</xdr:row>
      <xdr:rowOff>114300</xdr:rowOff>
    </xdr:from>
    <xdr:to>
      <xdr:col>10</xdr:col>
      <xdr:colOff>736600</xdr:colOff>
      <xdr:row>32</xdr:row>
      <xdr:rowOff>0</xdr:rowOff>
    </xdr:to>
    <xdr:graphicFrame macro="">
      <xdr:nvGraphicFramePr>
        <xdr:cNvPr id="2" name="Chart 1">
          <a:extLst>
            <a:ext uri="{FF2B5EF4-FFF2-40B4-BE49-F238E27FC236}">
              <a16:creationId xmlns:a16="http://schemas.microsoft.com/office/drawing/2014/main" id="{F1CDAF05-F1FC-3F46-B170-C75A40AACB0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12</xdr:col>
      <xdr:colOff>444500</xdr:colOff>
      <xdr:row>17</xdr:row>
      <xdr:rowOff>114300</xdr:rowOff>
    </xdr:from>
    <xdr:to>
      <xdr:col>18</xdr:col>
      <xdr:colOff>63500</xdr:colOff>
      <xdr:row>32</xdr:row>
      <xdr:rowOff>0</xdr:rowOff>
    </xdr:to>
    <xdr:graphicFrame macro="">
      <xdr:nvGraphicFramePr>
        <xdr:cNvPr id="2" name="Chart 1">
          <a:extLst>
            <a:ext uri="{FF2B5EF4-FFF2-40B4-BE49-F238E27FC236}">
              <a16:creationId xmlns:a16="http://schemas.microsoft.com/office/drawing/2014/main" id="{AC1D14E5-7DC8-E54B-8278-70C9BD5C4D3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17</xdr:col>
      <xdr:colOff>450850</xdr:colOff>
      <xdr:row>14</xdr:row>
      <xdr:rowOff>93297</xdr:rowOff>
    </xdr:from>
    <xdr:to>
      <xdr:col>27</xdr:col>
      <xdr:colOff>45916</xdr:colOff>
      <xdr:row>42</xdr:row>
      <xdr:rowOff>190500</xdr:rowOff>
    </xdr:to>
    <xdr:graphicFrame macro="">
      <xdr:nvGraphicFramePr>
        <xdr:cNvPr id="2" name="Chart 1">
          <a:extLst>
            <a:ext uri="{FF2B5EF4-FFF2-40B4-BE49-F238E27FC236}">
              <a16:creationId xmlns:a16="http://schemas.microsoft.com/office/drawing/2014/main" id="{E9154AD0-352D-D844-8F05-175969EE82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317500</xdr:colOff>
      <xdr:row>70</xdr:row>
      <xdr:rowOff>57150</xdr:rowOff>
    </xdr:from>
    <xdr:to>
      <xdr:col>21</xdr:col>
      <xdr:colOff>215900</xdr:colOff>
      <xdr:row>95</xdr:row>
      <xdr:rowOff>114300</xdr:rowOff>
    </xdr:to>
    <mc:AlternateContent xmlns:mc="http://schemas.openxmlformats.org/markup-compatibility/2006">
      <mc:Choice xmlns:cx2="http://schemas.microsoft.com/office/drawing/2015/10/21/chartex" Requires="cx2">
        <xdr:graphicFrame macro="">
          <xdr:nvGraphicFramePr>
            <xdr:cNvPr id="3" name="Chart 2">
              <a:extLst>
                <a:ext uri="{FF2B5EF4-FFF2-40B4-BE49-F238E27FC236}">
                  <a16:creationId xmlns:a16="http://schemas.microsoft.com/office/drawing/2014/main" id="{DC518578-38E1-8E42-9E59-09F949CB4CB9}"/>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10922000" y="14649450"/>
              <a:ext cx="8153400" cy="481965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9.xml><?xml version="1.0" encoding="utf-8"?>
<xdr:wsDr xmlns:xdr="http://schemas.openxmlformats.org/drawingml/2006/spreadsheetDrawing" xmlns:a="http://schemas.openxmlformats.org/drawingml/2006/main">
  <xdr:twoCellAnchor>
    <xdr:from>
      <xdr:col>17</xdr:col>
      <xdr:colOff>450850</xdr:colOff>
      <xdr:row>14</xdr:row>
      <xdr:rowOff>93297</xdr:rowOff>
    </xdr:from>
    <xdr:to>
      <xdr:col>27</xdr:col>
      <xdr:colOff>45916</xdr:colOff>
      <xdr:row>42</xdr:row>
      <xdr:rowOff>190500</xdr:rowOff>
    </xdr:to>
    <xdr:graphicFrame macro="">
      <xdr:nvGraphicFramePr>
        <xdr:cNvPr id="2" name="Chart 1">
          <a:extLst>
            <a:ext uri="{FF2B5EF4-FFF2-40B4-BE49-F238E27FC236}">
              <a16:creationId xmlns:a16="http://schemas.microsoft.com/office/drawing/2014/main" id="{33718ACA-DE60-FF48-9E79-1FEC715C14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317500</xdr:colOff>
      <xdr:row>70</xdr:row>
      <xdr:rowOff>57150</xdr:rowOff>
    </xdr:from>
    <xdr:to>
      <xdr:col>21</xdr:col>
      <xdr:colOff>215900</xdr:colOff>
      <xdr:row>95</xdr:row>
      <xdr:rowOff>114300</xdr:rowOff>
    </xdr:to>
    <mc:AlternateContent xmlns:mc="http://schemas.openxmlformats.org/markup-compatibility/2006">
      <mc:Choice xmlns:cx2="http://schemas.microsoft.com/office/drawing/2015/10/21/chartex" Requires="cx2">
        <xdr:graphicFrame macro="">
          <xdr:nvGraphicFramePr>
            <xdr:cNvPr id="3" name="Chart 2">
              <a:extLst>
                <a:ext uri="{FF2B5EF4-FFF2-40B4-BE49-F238E27FC236}">
                  <a16:creationId xmlns:a16="http://schemas.microsoft.com/office/drawing/2014/main" id="{62D7C516-8A80-244C-AB35-7D2EDE3B965F}"/>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10922000" y="14662150"/>
              <a:ext cx="8153400" cy="481965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10.xml><?xml version="1.0" encoding="utf-8"?>
<xdr:wsDr xmlns:xdr="http://schemas.openxmlformats.org/drawingml/2006/spreadsheetDrawing" xmlns:a="http://schemas.openxmlformats.org/drawingml/2006/main">
  <xdr:twoCellAnchor>
    <xdr:from>
      <xdr:col>17</xdr:col>
      <xdr:colOff>736600</xdr:colOff>
      <xdr:row>20</xdr:row>
      <xdr:rowOff>74083</xdr:rowOff>
    </xdr:from>
    <xdr:to>
      <xdr:col>29</xdr:col>
      <xdr:colOff>152400</xdr:colOff>
      <xdr:row>46</xdr:row>
      <xdr:rowOff>29634</xdr:rowOff>
    </xdr:to>
    <xdr:graphicFrame macro="">
      <xdr:nvGraphicFramePr>
        <xdr:cNvPr id="2" name="Chart 1">
          <a:extLst>
            <a:ext uri="{FF2B5EF4-FFF2-40B4-BE49-F238E27FC236}">
              <a16:creationId xmlns:a16="http://schemas.microsoft.com/office/drawing/2014/main" id="{2B1E1FBB-3274-054F-B099-8D1A4F97652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482600</xdr:colOff>
      <xdr:row>62</xdr:row>
      <xdr:rowOff>6350</xdr:rowOff>
    </xdr:from>
    <xdr:to>
      <xdr:col>18</xdr:col>
      <xdr:colOff>114300</xdr:colOff>
      <xdr:row>86</xdr:row>
      <xdr:rowOff>114300</xdr:rowOff>
    </xdr:to>
    <mc:AlternateContent xmlns:mc="http://schemas.openxmlformats.org/markup-compatibility/2006">
      <mc:Choice xmlns:cx2="http://schemas.microsoft.com/office/drawing/2015/10/21/chartex" Requires="cx2">
        <xdr:graphicFrame macro="">
          <xdr:nvGraphicFramePr>
            <xdr:cNvPr id="3" name="Chart 2">
              <a:extLst>
                <a:ext uri="{FF2B5EF4-FFF2-40B4-BE49-F238E27FC236}">
                  <a16:creationId xmlns:a16="http://schemas.microsoft.com/office/drawing/2014/main" id="{BBB95BC5-F703-1A45-AFBD-ADA7D91634E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7810500" y="13100050"/>
              <a:ext cx="8813800" cy="467995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11.xml><?xml version="1.0" encoding="utf-8"?>
<xdr:wsDr xmlns:xdr="http://schemas.openxmlformats.org/drawingml/2006/spreadsheetDrawing" xmlns:a="http://schemas.openxmlformats.org/drawingml/2006/main">
  <xdr:twoCellAnchor>
    <xdr:from>
      <xdr:col>17</xdr:col>
      <xdr:colOff>736600</xdr:colOff>
      <xdr:row>20</xdr:row>
      <xdr:rowOff>74083</xdr:rowOff>
    </xdr:from>
    <xdr:to>
      <xdr:col>29</xdr:col>
      <xdr:colOff>152400</xdr:colOff>
      <xdr:row>46</xdr:row>
      <xdr:rowOff>29634</xdr:rowOff>
    </xdr:to>
    <xdr:graphicFrame macro="">
      <xdr:nvGraphicFramePr>
        <xdr:cNvPr id="2" name="Chart 1">
          <a:extLst>
            <a:ext uri="{FF2B5EF4-FFF2-40B4-BE49-F238E27FC236}">
              <a16:creationId xmlns:a16="http://schemas.microsoft.com/office/drawing/2014/main" id="{D26C5B54-77A0-7D44-9973-F58F867E57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482600</xdr:colOff>
      <xdr:row>62</xdr:row>
      <xdr:rowOff>6350</xdr:rowOff>
    </xdr:from>
    <xdr:to>
      <xdr:col>18</xdr:col>
      <xdr:colOff>114300</xdr:colOff>
      <xdr:row>86</xdr:row>
      <xdr:rowOff>114300</xdr:rowOff>
    </xdr:to>
    <mc:AlternateContent xmlns:mc="http://schemas.openxmlformats.org/markup-compatibility/2006">
      <mc:Choice xmlns:cx2="http://schemas.microsoft.com/office/drawing/2015/10/21/chartex" Requires="cx2">
        <xdr:graphicFrame macro="">
          <xdr:nvGraphicFramePr>
            <xdr:cNvPr id="3" name="Chart 2">
              <a:extLst>
                <a:ext uri="{FF2B5EF4-FFF2-40B4-BE49-F238E27FC236}">
                  <a16:creationId xmlns:a16="http://schemas.microsoft.com/office/drawing/2014/main" id="{5BE4027C-237F-B749-9872-AB5A97EA1F95}"/>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7810500" y="13100050"/>
              <a:ext cx="8813800" cy="467995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25400</xdr:colOff>
      <xdr:row>42</xdr:row>
      <xdr:rowOff>88900</xdr:rowOff>
    </xdr:from>
    <xdr:to>
      <xdr:col>21</xdr:col>
      <xdr:colOff>1612900</xdr:colOff>
      <xdr:row>74</xdr:row>
      <xdr:rowOff>25400</xdr:rowOff>
    </xdr:to>
    <xdr:graphicFrame macro="">
      <xdr:nvGraphicFramePr>
        <xdr:cNvPr id="2" name="Chart 1">
          <a:extLst>
            <a:ext uri="{FF2B5EF4-FFF2-40B4-BE49-F238E27FC236}">
              <a16:creationId xmlns:a16="http://schemas.microsoft.com/office/drawing/2014/main" id="{B13E6B5C-5F3F-664A-9BD6-F433532E67E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5</xdr:col>
      <xdr:colOff>654050</xdr:colOff>
      <xdr:row>17</xdr:row>
      <xdr:rowOff>114300</xdr:rowOff>
    </xdr:from>
    <xdr:to>
      <xdr:col>13</xdr:col>
      <xdr:colOff>0</xdr:colOff>
      <xdr:row>36</xdr:row>
      <xdr:rowOff>177800</xdr:rowOff>
    </xdr:to>
    <xdr:graphicFrame macro="">
      <xdr:nvGraphicFramePr>
        <xdr:cNvPr id="2" name="Chart 1">
          <a:extLst>
            <a:ext uri="{FF2B5EF4-FFF2-40B4-BE49-F238E27FC236}">
              <a16:creationId xmlns:a16="http://schemas.microsoft.com/office/drawing/2014/main" id="{6FCD67C9-8B85-B041-918F-17B783250E9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1733550</xdr:colOff>
      <xdr:row>41</xdr:row>
      <xdr:rowOff>38100</xdr:rowOff>
    </xdr:from>
    <xdr:to>
      <xdr:col>8</xdr:col>
      <xdr:colOff>336550</xdr:colOff>
      <xdr:row>55</xdr:row>
      <xdr:rowOff>114300</xdr:rowOff>
    </xdr:to>
    <xdr:graphicFrame macro="">
      <xdr:nvGraphicFramePr>
        <xdr:cNvPr id="2" name="Chart 1">
          <a:extLst>
            <a:ext uri="{FF2B5EF4-FFF2-40B4-BE49-F238E27FC236}">
              <a16:creationId xmlns:a16="http://schemas.microsoft.com/office/drawing/2014/main" id="{93444B84-F834-7644-AA6E-B8938400681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736600</xdr:colOff>
      <xdr:row>41</xdr:row>
      <xdr:rowOff>12700</xdr:rowOff>
    </xdr:from>
    <xdr:to>
      <xdr:col>14</xdr:col>
      <xdr:colOff>355600</xdr:colOff>
      <xdr:row>55</xdr:row>
      <xdr:rowOff>88900</xdr:rowOff>
    </xdr:to>
    <xdr:graphicFrame macro="">
      <xdr:nvGraphicFramePr>
        <xdr:cNvPr id="3" name="Chart 2">
          <a:extLst>
            <a:ext uri="{FF2B5EF4-FFF2-40B4-BE49-F238E27FC236}">
              <a16:creationId xmlns:a16="http://schemas.microsoft.com/office/drawing/2014/main" id="{E9B78E1C-2711-C944-8790-4D4E180AD3C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1574800</xdr:colOff>
      <xdr:row>56</xdr:row>
      <xdr:rowOff>101600</xdr:rowOff>
    </xdr:from>
    <xdr:to>
      <xdr:col>8</xdr:col>
      <xdr:colOff>177800</xdr:colOff>
      <xdr:row>70</xdr:row>
      <xdr:rowOff>177800</xdr:rowOff>
    </xdr:to>
    <xdr:graphicFrame macro="">
      <xdr:nvGraphicFramePr>
        <xdr:cNvPr id="4" name="Chart 3">
          <a:extLst>
            <a:ext uri="{FF2B5EF4-FFF2-40B4-BE49-F238E27FC236}">
              <a16:creationId xmlns:a16="http://schemas.microsoft.com/office/drawing/2014/main" id="{6AD51CBD-5AC1-F749-8798-0A2482E9EA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38100</xdr:colOff>
      <xdr:row>56</xdr:row>
      <xdr:rowOff>88900</xdr:rowOff>
    </xdr:from>
    <xdr:to>
      <xdr:col>14</xdr:col>
      <xdr:colOff>482600</xdr:colOff>
      <xdr:row>70</xdr:row>
      <xdr:rowOff>165100</xdr:rowOff>
    </xdr:to>
    <xdr:graphicFrame macro="">
      <xdr:nvGraphicFramePr>
        <xdr:cNvPr id="5" name="Chart 4">
          <a:extLst>
            <a:ext uri="{FF2B5EF4-FFF2-40B4-BE49-F238E27FC236}">
              <a16:creationId xmlns:a16="http://schemas.microsoft.com/office/drawing/2014/main" id="{EB1C4FE4-F10E-3141-A677-42B1CC6D8BB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3969.396560532405" createdVersion="6" refreshedVersion="6" minRefreshableVersion="3" recordCount="262" xr:uid="{E6DDE34F-BFE1-EC49-A5D8-E23CBF0FBC38}">
  <cacheSource type="worksheet">
    <worksheetSource ref="A1:R263" sheet="Cleaned 262 Completed Surveys"/>
  </cacheSource>
  <cacheFields count="18">
    <cacheField name="Duration (in seconds)" numFmtId="0">
      <sharedItems containsSemiMixedTypes="0" containsString="0" containsNumber="1" containsInteger="1" minValue="48" maxValue="59039"/>
    </cacheField>
    <cacheField name="Finished" numFmtId="49">
      <sharedItems/>
    </cacheField>
    <cacheField name="Recorded Date" numFmtId="22">
      <sharedItems containsSemiMixedTypes="0" containsNonDate="0" containsDate="1" containsString="0" minDate="2020-05-08T06:02:31" maxDate="2020-05-17T00:32:58"/>
    </cacheField>
    <cacheField name="Response ID" numFmtId="49">
      <sharedItems/>
    </cacheField>
    <cacheField name="Q1. Were you planning to attend EPIC2020 in Melbourne before the pandemic?" numFmtId="49">
      <sharedItems count="3">
        <s v="No"/>
        <s v="Yes"/>
        <s v="Not certain"/>
      </sharedItems>
    </cacheField>
    <cacheField name="Q3 Now that EPIC2020 will be a virtual event, are you more or less likely to participate?" numFmtId="49">
      <sharedItems count="3">
        <s v="More likely to participate"/>
        <s v="About the same"/>
        <s v="Less likely to participate"/>
      </sharedItems>
    </cacheField>
    <cacheField name="Q4 The submission deadline for proposals has been extended to June 1, and presentations can be made from anywhere in the world. How likely are you to submit a proposal for EPIC2020?" numFmtId="49">
      <sharedItems count="5">
        <s v="I will not submit a proposal"/>
        <s v="I am unlikely to submit a proposal"/>
        <s v="I am considering submitting a proposal"/>
        <s v="I will probably submit a proposal"/>
        <s v="I already submitted a proposal"/>
      </sharedItems>
    </cacheField>
    <cacheField name="Q6 In addition to the $150 membership fee (attendees must be EPIC members at the time of the event), please choose the maximum you would be willing to pay for EPIC2020 registration ($USD):" numFmtId="49">
      <sharedItems count="12">
        <s v="Less than $150 USD"/>
        <s v="$200"/>
        <s v="$350"/>
        <s v="$300"/>
        <s v="$150"/>
        <s v="$250"/>
        <s v="$400"/>
        <s v="$500"/>
        <s v="$450"/>
        <s v="$600"/>
        <s v="$650"/>
        <s v="$550"/>
      </sharedItems>
    </cacheField>
    <cacheField name="Q7 Will your organization cover the cost of EPIC2020 registration?" numFmtId="49">
      <sharedItems count="3">
        <s v="No"/>
        <s v="Not certain"/>
        <s v="Yes"/>
      </sharedItems>
    </cacheField>
    <cacheField name="Q8 - If for some reason your organization decided to not cover the cost of EPIC2020 registration, what..." numFmtId="49">
      <sharedItems count="11">
        <s v=""/>
        <s v="$400"/>
        <s v="$250"/>
        <s v="$300"/>
        <s v="$200"/>
        <s v="Less than $150 USD"/>
        <s v="$150"/>
        <s v="I wouldn't attend at all"/>
        <s v="$500"/>
        <s v="$450"/>
        <s v="$350"/>
      </sharedItems>
    </cacheField>
    <cacheField name="Q10 - Have you attended EPIC conferences in the past? If so, which ones (check those that apply)?" numFmtId="49">
      <sharedItems count="35">
        <s v="No, I never attended an EPIC conference in person"/>
        <s v="EPIC 2019 Providence"/>
        <s v="EPIC 2019 Providence,EPIC 2016 Minneapolis"/>
        <s v="EPIC 2019 Providence,Oh, honey, even before 2015….."/>
        <s v="Oh, honey, even before 2015….."/>
        <s v="EPIC 2016 Minneapolis,Oh, honey, even before 2015….."/>
        <s v="EPIC 2018 Honolulu"/>
        <s v="EPIC 2018 Honolulu,EPIC 2016 Minneapolis"/>
        <s v="EPIC 2016 Minneapolis"/>
        <s v="EPIC 2018 Honolulu,Oh, honey, even before 2015….."/>
        <s v="EPIC 2017 Montréal,EPIC 2016 Minneapolis,EPIC 2015 São Paulo,Oh, honey, even before 2015….."/>
        <s v="EPIC 2019 Providence,EPIC 2018 Honolulu,EPIC 2017 Montréal,EPIC 2016 Minneapolis,EPIC 2015 São Paulo,Oh, honey, even before 2015….."/>
        <s v="EPIC 2017 Montréal"/>
        <s v="EPIC 2019 Providence,EPIC 2018 Honolulu"/>
        <s v="EPIC 2019 Providence,EPIC 2018 Honolulu,EPIC 2017 Montréal,EPIC 2016 Minneapolis,Oh, honey, even before 2015….."/>
        <s v="EPIC 2018 Honolulu,EPIC 2016 Minneapolis,Oh, honey, even before 2015….."/>
        <s v="EPIC 2019 Providence,EPIC 2018 Honolulu,EPIC 2017 Montréal"/>
        <s v="EPIC 2018 Honolulu,EPIC 2017 Montréal"/>
        <s v="EPIC 2018 Honolulu,EPIC 2015 São Paulo"/>
        <s v="EPIC 2019 Providence,EPIC 2018 Honolulu,EPIC 2017 Montréal,EPIC 2016 Minneapolis"/>
        <s v="EPIC 2017 Montréal,Oh, honey, even before 2015….."/>
        <s v="EPIC 2019 Providence,EPIC 2018 Honolulu,EPIC 2017 Montréal,EPIC 2016 Minneapolis,EPIC 2015 São Paulo"/>
        <s v="EPIC 2015 São Paulo"/>
        <s v="EPIC 2019 Providence,EPIC 2018 Honolulu,EPIC 2016 Minneapolis,Oh, honey, even before 2015….."/>
        <s v="EPIC 2017 Montréal,EPIC 2016 Minneapolis"/>
        <s v="EPIC 2019 Providence,EPIC 2018 Honolulu,EPIC 2017 Montréal,Oh, honey, even before 2015….."/>
        <s v="EPIC 2019 Providence,EPIC 2018 Honolulu,Oh, honey, even before 2015….."/>
        <s v=""/>
        <s v="EPIC 2019 Providence,EPIC 2017 Montréal,EPIC 2016 Minneapolis"/>
        <s v="EPIC 2018 Honolulu,EPIC 2017 Montréal,EPIC 2016 Minneapolis"/>
        <s v="EPIC 2018 Honolulu,EPIC 2017 Montréal,EPIC 2015 São Paulo,Oh, honey, even before 2015….."/>
        <s v="EPIC 2017 Montréal,EPIC 2015 São Paulo"/>
        <s v="EPIC 2018 Honolulu,EPIC 2017 Montréal,Oh, honey, even before 2015….."/>
        <s v="EPIC 2019 Providence,EPIC 2018 Honolulu,EPIC 2016 Minneapolis,EPIC 2015 São Paulo,Oh, honey, even before 2015….."/>
        <s v="EPIC 2019 Providence,EPIC 2017 Montréal"/>
      </sharedItems>
    </cacheField>
    <cacheField name="Q13 - List of Countries" numFmtId="49">
      <sharedItems count="26">
        <s v="United States of America"/>
        <s v="Germany"/>
        <s v="Netherlands"/>
        <s v="United Kingdom of Great Britain and Northern Ireland"/>
        <s v="United Arab Emirates"/>
        <s v="Denmark"/>
        <s v="Switzerland"/>
        <s v="Australia"/>
        <s v="Ireland"/>
        <s v="Canada"/>
        <s v="Portugal"/>
        <s v="India"/>
        <s v="South Africa"/>
        <s v="Thailand"/>
        <s v="Sweden"/>
        <s v="Brazil"/>
        <s v="New Zealand"/>
        <s v="France"/>
        <s v="Singapore"/>
        <s v="Belgium"/>
        <s v="Panama"/>
        <s v="Turkey"/>
        <s v="Finland"/>
        <s v="Costa Rica"/>
        <s v="Norway"/>
        <s v="Spain"/>
      </sharedItems>
    </cacheField>
    <cacheField name="Q15 - Which best describes your current employment situation?" numFmtId="49">
      <sharedItems count="11">
        <s v="Work for a not-for-profit"/>
        <s v="Work for a large enterprise (&gt;500 employees)"/>
        <s v="Independent contractor/business owner"/>
        <s v="Work for medium sized business (50-500 employees)"/>
        <s v="Work for a small business/consultancy (&lt;50 employees)"/>
        <s v="Work in higher education"/>
        <s v="Work in the public sector"/>
        <s v="Unemployed"/>
        <s v="Currently a student"/>
        <s v=""/>
        <s v="I prefer not to answer"/>
      </sharedItems>
    </cacheField>
    <cacheField name="Q16 - Has the pandemic negatively impacted your personal financial situation?" numFmtId="49">
      <sharedItems count="5">
        <s v="Somewhat"/>
        <s v="No"/>
        <s v="Yes, very much"/>
        <s v="I prefer not to answer"/>
        <s v=""/>
      </sharedItems>
    </cacheField>
    <cacheField name="Q17 Please share any other thoughts you have about EPIC2020:" numFmtId="49">
      <sharedItems longText="1"/>
    </cacheField>
    <cacheField name="Q6 - copy" numFmtId="49">
      <sharedItems/>
    </cacheField>
    <cacheField name="Q6-Q8 Lowest- copy " numFmtId="49">
      <sharedItems count="10">
        <s v="Less than $150 USD"/>
        <s v="$200"/>
        <s v="$350"/>
        <s v="$300"/>
        <s v="$150"/>
        <s v="$250"/>
        <s v="$400"/>
        <s v="$500"/>
        <s v="$450"/>
        <s v="I wouldn't attend at all"/>
      </sharedItems>
    </cacheField>
    <cacheField name="Match? " numFmtId="0">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3992.415008449076" createdVersion="6" refreshedVersion="6" minRefreshableVersion="3" recordCount="262" xr:uid="{B32AEB8A-461D-234D-8212-4155C1094D42}">
  <cacheSource type="worksheet">
    <worksheetSource ref="A1:U263" sheet="Cleaned 262 Completed Surveys"/>
  </cacheSource>
  <cacheFields count="21">
    <cacheField name="Duration (in seconds)" numFmtId="0">
      <sharedItems containsSemiMixedTypes="0" containsString="0" containsNumber="1" containsInteger="1" minValue="48" maxValue="59039"/>
    </cacheField>
    <cacheField name="Finished" numFmtId="49">
      <sharedItems/>
    </cacheField>
    <cacheField name="Recorded Date" numFmtId="22">
      <sharedItems containsSemiMixedTypes="0" containsNonDate="0" containsDate="1" containsString="0" minDate="2020-05-08T06:02:31" maxDate="2020-05-17T00:32:58"/>
    </cacheField>
    <cacheField name="Response ID" numFmtId="49">
      <sharedItems/>
    </cacheField>
    <cacheField name="Q1. Were you planning to attend EPIC2020 in Melbourne before the pandemic?" numFmtId="49">
      <sharedItems/>
    </cacheField>
    <cacheField name="Q3 Now that EPIC2020 will be a virtual event, are you more or less likely to participate?" numFmtId="49">
      <sharedItems/>
    </cacheField>
    <cacheField name="Q4 The submission deadline for proposals has been extended to June 1, and presentations can be made from anywhere in the world. How likely are you to submit a proposal for EPIC2020?" numFmtId="49">
      <sharedItems/>
    </cacheField>
    <cacheField name="Q6 In addition to the $150 membership fee (attendees must be EPIC members at the time of the event), please choose the maximum you would be willing to pay for EPIC2020 registration ($USD):" numFmtId="49">
      <sharedItems/>
    </cacheField>
    <cacheField name="Q7 Will your organization cover the cost of EPIC2020 registration?" numFmtId="49">
      <sharedItems count="3">
        <s v="No"/>
        <s v="Not certain"/>
        <s v="Yes"/>
      </sharedItems>
    </cacheField>
    <cacheField name="Q8 - If for some reason your organization decided to not cover the cost of EPIC2020 registration, what..." numFmtId="49">
      <sharedItems/>
    </cacheField>
    <cacheField name="Q10 - Have you attended EPIC conferences in the past? If so, which ones (check those that apply)?" numFmtId="49">
      <sharedItems count="35">
        <s v="No, I never attended an EPIC conference in person"/>
        <s v="EPIC 2019 Providence"/>
        <s v="EPIC 2019 Providence,EPIC 2016 Minneapolis"/>
        <s v="EPIC 2019 Providence,Oh, honey, even before 2015….."/>
        <s v="Oh, honey, even before 2015….."/>
        <s v="EPIC 2016 Minneapolis,Oh, honey, even before 2015….."/>
        <s v="EPIC 2018 Honolulu"/>
        <s v="EPIC 2018 Honolulu,EPIC 2016 Minneapolis"/>
        <s v="EPIC 2016 Minneapolis"/>
        <s v="EPIC 2018 Honolulu,Oh, honey, even before 2015….."/>
        <s v="EPIC 2017 Montréal,EPIC 2016 Minneapolis,EPIC 2015 São Paulo,Oh, honey, even before 2015….."/>
        <s v="EPIC 2019 Providence,EPIC 2018 Honolulu,EPIC 2017 Montréal,EPIC 2016 Minneapolis,EPIC 2015 São Paulo,Oh, honey, even before 2015….."/>
        <s v="EPIC 2017 Montréal"/>
        <s v="EPIC 2019 Providence,EPIC 2018 Honolulu"/>
        <s v="EPIC 2019 Providence,EPIC 2018 Honolulu,EPIC 2017 Montréal,EPIC 2016 Minneapolis,Oh, honey, even before 2015….."/>
        <s v="EPIC 2018 Honolulu,EPIC 2016 Minneapolis,Oh, honey, even before 2015….."/>
        <s v="EPIC 2019 Providence,EPIC 2018 Honolulu,EPIC 2017 Montréal"/>
        <s v="EPIC 2018 Honolulu,EPIC 2017 Montréal"/>
        <s v="EPIC 2018 Honolulu,EPIC 2015 São Paulo"/>
        <s v="EPIC 2019 Providence,EPIC 2018 Honolulu,EPIC 2017 Montréal,EPIC 2016 Minneapolis"/>
        <s v="EPIC 2017 Montréal,Oh, honey, even before 2015….."/>
        <s v="EPIC 2019 Providence,EPIC 2018 Honolulu,EPIC 2017 Montréal,EPIC 2016 Minneapolis,EPIC 2015 São Paulo"/>
        <s v="EPIC 2015 São Paulo"/>
        <s v="EPIC 2019 Providence,EPIC 2018 Honolulu,EPIC 2016 Minneapolis,Oh, honey, even before 2015….."/>
        <s v="EPIC 2017 Montréal,EPIC 2016 Minneapolis"/>
        <s v="EPIC 2019 Providence,EPIC 2018 Honolulu,EPIC 2017 Montréal,Oh, honey, even before 2015….."/>
        <s v="EPIC 2019 Providence,EPIC 2018 Honolulu,Oh, honey, even before 2015….."/>
        <s v=""/>
        <s v="EPIC 2019 Providence,EPIC 2017 Montréal,EPIC 2016 Minneapolis"/>
        <s v="EPIC 2018 Honolulu,EPIC 2017 Montréal,EPIC 2016 Minneapolis"/>
        <s v="EPIC 2018 Honolulu,EPIC 2017 Montréal,EPIC 2015 São Paulo,Oh, honey, even before 2015….."/>
        <s v="EPIC 2017 Montréal,EPIC 2015 São Paulo"/>
        <s v="EPIC 2018 Honolulu,EPIC 2017 Montréal,Oh, honey, even before 2015….."/>
        <s v="EPIC 2019 Providence,EPIC 2018 Honolulu,EPIC 2016 Minneapolis,EPIC 2015 São Paulo,Oh, honey, even before 2015….."/>
        <s v="EPIC 2019 Providence,EPIC 2017 Montréal"/>
      </sharedItems>
    </cacheField>
    <cacheField name="Q13 - List of Countries" numFmtId="49">
      <sharedItems/>
    </cacheField>
    <cacheField name="Q15 - Which best describes your current employment situation?" numFmtId="49">
      <sharedItems count="11">
        <s v="Work for a not-for-profit"/>
        <s v="Work for a large enterprise (&gt;500 employees)"/>
        <s v="Independent contractor/business owner"/>
        <s v="Work for medium sized business (50-500 employees)"/>
        <s v="Work for a small business/consultancy (&lt;50 employees)"/>
        <s v="Work in higher education"/>
        <s v="Work in the public sector"/>
        <s v="Unemployed"/>
        <s v="Currently a student"/>
        <s v=""/>
        <s v="I prefer not to answer"/>
      </sharedItems>
    </cacheField>
    <cacheField name="Q16 - Has the pandemic negatively impacted your personal financial situation?" numFmtId="49">
      <sharedItems/>
    </cacheField>
    <cacheField name="Q17 Please share any other thoughts you have about EPIC2020:" numFmtId="49">
      <sharedItems longText="1"/>
    </cacheField>
    <cacheField name="Q6 - copy" numFmtId="49">
      <sharedItems/>
    </cacheField>
    <cacheField name="Q6-Q8 Lowest- copy " numFmtId="49">
      <sharedItems/>
    </cacheField>
    <cacheField name="Match? " numFmtId="0">
      <sharedItems/>
    </cacheField>
    <cacheField name="Q6 $" numFmtId="0">
      <sharedItems containsSemiMixedTypes="0" containsString="0" containsNumber="1" containsInteger="1" minValue="75" maxValue="650" count="12">
        <n v="75"/>
        <n v="200"/>
        <n v="350"/>
        <n v="300"/>
        <n v="150"/>
        <n v="250"/>
        <n v="400"/>
        <n v="500"/>
        <n v="450"/>
        <n v="600"/>
        <n v="650"/>
        <n v="550"/>
      </sharedItems>
    </cacheField>
    <cacheField name="Q8 $" numFmtId="0">
      <sharedItems containsSemiMixedTypes="0" containsString="0" containsNumber="1" containsInteger="1" minValue="0" maxValue="500"/>
    </cacheField>
    <cacheField name="Q $6-8" numFmtId="0">
      <sharedItems containsSemiMixedTypes="0" containsString="0" containsNumber="1" containsInteger="1" minValue="0" maxValue="500" count="10">
        <n v="75"/>
        <n v="200"/>
        <n v="350"/>
        <n v="300"/>
        <n v="150"/>
        <n v="250"/>
        <n v="400"/>
        <n v="500"/>
        <n v="450"/>
        <n v="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2">
  <r>
    <n v="127"/>
    <s v="True"/>
    <d v="2020-05-08T06:02:31"/>
    <s v="R_11js7hFLlcIiGjG"/>
    <x v="0"/>
    <x v="0"/>
    <x v="0"/>
    <x v="0"/>
    <x v="0"/>
    <x v="0"/>
    <x v="0"/>
    <x v="0"/>
    <x v="0"/>
    <x v="0"/>
    <s v="Due to the pandemic, my organization has cut all professional development funding. I would be interested in the virtual conference but would not be able to get funding so I would have to pay out of pocket which would be hard given salary and position uncertainty in my organization. "/>
    <s v="Less than $150 USD"/>
    <x v="0"/>
    <s v=""/>
  </r>
  <r>
    <n v="64"/>
    <s v="True"/>
    <d v="2020-05-08T06:03:15"/>
    <s v="R_2VO6jzAY7gTxrbi"/>
    <x v="0"/>
    <x v="0"/>
    <x v="1"/>
    <x v="0"/>
    <x v="0"/>
    <x v="0"/>
    <x v="0"/>
    <x v="0"/>
    <x v="1"/>
    <x v="1"/>
    <s v=""/>
    <s v="Less than $150 USD"/>
    <x v="0"/>
    <s v=""/>
  </r>
  <r>
    <n v="78"/>
    <s v="True"/>
    <d v="2020-05-08T06:03:17"/>
    <s v="R_2BA1OG6DHdywzSx"/>
    <x v="0"/>
    <x v="0"/>
    <x v="1"/>
    <x v="0"/>
    <x v="0"/>
    <x v="0"/>
    <x v="0"/>
    <x v="1"/>
    <x v="1"/>
    <x v="0"/>
    <s v=""/>
    <s v="Less than $150 USD"/>
    <x v="0"/>
    <s v=""/>
  </r>
  <r>
    <n v="308"/>
    <s v="True"/>
    <d v="2020-05-08T06:05:27"/>
    <s v="R_uyoFHo5GvAu25u9"/>
    <x v="0"/>
    <x v="0"/>
    <x v="2"/>
    <x v="1"/>
    <x v="0"/>
    <x v="0"/>
    <x v="1"/>
    <x v="0"/>
    <x v="2"/>
    <x v="2"/>
    <s v=""/>
    <s v="$200"/>
    <x v="1"/>
    <s v=""/>
  </r>
  <r>
    <n v="129"/>
    <s v="True"/>
    <d v="2020-05-08T06:05:43"/>
    <s v="R_12gvg34KZvTxc2m"/>
    <x v="0"/>
    <x v="0"/>
    <x v="0"/>
    <x v="2"/>
    <x v="0"/>
    <x v="0"/>
    <x v="1"/>
    <x v="0"/>
    <x v="3"/>
    <x v="0"/>
    <s v="I would love to be able to attend but I do expect a virtual conference to be less expensive than a real conference.  "/>
    <s v="$350"/>
    <x v="2"/>
    <s v=""/>
  </r>
  <r>
    <n v="124"/>
    <s v="True"/>
    <d v="2020-05-08T06:08:33"/>
    <s v="R_3EzJeoq3cvw01Bp"/>
    <x v="0"/>
    <x v="1"/>
    <x v="1"/>
    <x v="3"/>
    <x v="0"/>
    <x v="0"/>
    <x v="0"/>
    <x v="0"/>
    <x v="2"/>
    <x v="2"/>
    <s v=""/>
    <s v="$300"/>
    <x v="3"/>
    <s v=""/>
  </r>
  <r>
    <n v="208"/>
    <s v="True"/>
    <d v="2020-05-08T06:09:33"/>
    <s v="R_3j7ipa29jRD6wg8"/>
    <x v="0"/>
    <x v="0"/>
    <x v="2"/>
    <x v="0"/>
    <x v="0"/>
    <x v="0"/>
    <x v="2"/>
    <x v="0"/>
    <x v="3"/>
    <x v="2"/>
    <s v="I think it would be amazing if this year EPIC was as financially accessible as possible, given many people have lost their jobs. I would hope this is feasible, given there are no venue, food or travel costs."/>
    <s v="Less than $150 USD"/>
    <x v="0"/>
    <s v=""/>
  </r>
  <r>
    <n v="321"/>
    <s v="True"/>
    <d v="2020-05-08T06:10:07"/>
    <s v="R_3Ep8cWxWbpcbTzz"/>
    <x v="0"/>
    <x v="0"/>
    <x v="0"/>
    <x v="4"/>
    <x v="0"/>
    <x v="0"/>
    <x v="0"/>
    <x v="2"/>
    <x v="2"/>
    <x v="2"/>
    <s v="There is a Design Conferences Organizers Slackgroup related to creating an online experience, with all challenges accompanying, you might want to check that out. If you want an invite, send me a pm karin@uxinsight.org, I can request adding you"/>
    <s v="$150"/>
    <x v="4"/>
    <s v=""/>
  </r>
  <r>
    <n v="202"/>
    <s v="True"/>
    <d v="2020-05-08T06:15:45"/>
    <s v="R_20MqofS0jkXzzwY"/>
    <x v="1"/>
    <x v="0"/>
    <x v="0"/>
    <x v="0"/>
    <x v="0"/>
    <x v="0"/>
    <x v="0"/>
    <x v="3"/>
    <x v="2"/>
    <x v="0"/>
    <s v="As a recent graduate looking for a job, a virtual conference will be more feasible for me financially, regardless how much I wanted to be there physically"/>
    <s v="Less than $150 USD"/>
    <x v="0"/>
    <s v=""/>
  </r>
  <r>
    <n v="82"/>
    <s v="True"/>
    <d v="2020-05-08T06:22:38"/>
    <s v="R_1BS41Pqd07MVvbN"/>
    <x v="0"/>
    <x v="0"/>
    <x v="2"/>
    <x v="4"/>
    <x v="0"/>
    <x v="0"/>
    <x v="3"/>
    <x v="0"/>
    <x v="4"/>
    <x v="0"/>
    <s v=""/>
    <s v="$150"/>
    <x v="4"/>
    <s v=""/>
  </r>
  <r>
    <n v="269"/>
    <s v="True"/>
    <d v="2020-05-08T06:27:58"/>
    <s v="R_3KwitY0Y0afbYwm"/>
    <x v="0"/>
    <x v="0"/>
    <x v="2"/>
    <x v="1"/>
    <x v="0"/>
    <x v="0"/>
    <x v="0"/>
    <x v="0"/>
    <x v="5"/>
    <x v="0"/>
    <s v="I'm excited to have the opportunity to attend virtually.  I would also like to have a discussion somewhere in the program on the topic of conducting research virtually.  "/>
    <s v="$200"/>
    <x v="1"/>
    <s v=""/>
  </r>
  <r>
    <n v="170"/>
    <s v="True"/>
    <d v="2020-05-08T06:30:17"/>
    <s v="R_vra8l4mkbDoCbxn"/>
    <x v="2"/>
    <x v="0"/>
    <x v="2"/>
    <x v="4"/>
    <x v="0"/>
    <x v="0"/>
    <x v="0"/>
    <x v="4"/>
    <x v="2"/>
    <x v="2"/>
    <s v=""/>
    <s v="$150"/>
    <x v="4"/>
    <s v=""/>
  </r>
  <r>
    <n v="140"/>
    <s v="True"/>
    <d v="2020-05-08T06:33:49"/>
    <s v="R_3NDLNyTrLapwVvM"/>
    <x v="0"/>
    <x v="2"/>
    <x v="1"/>
    <x v="0"/>
    <x v="0"/>
    <x v="0"/>
    <x v="1"/>
    <x v="0"/>
    <x v="2"/>
    <x v="2"/>
    <s v="."/>
    <s v="Less than $150 USD"/>
    <x v="0"/>
    <s v=""/>
  </r>
  <r>
    <n v="1163"/>
    <s v="True"/>
    <d v="2020-05-08T06:34:40"/>
    <s v="R_3L4FL9l6VhVNFsL"/>
    <x v="0"/>
    <x v="0"/>
    <x v="1"/>
    <x v="0"/>
    <x v="0"/>
    <x v="0"/>
    <x v="4"/>
    <x v="0"/>
    <x v="2"/>
    <x v="0"/>
    <s v="I really enjoyed attending EPIC conferences in the past, but what has stopped me from attending more, and from submitting papers for consideration is that the events feel quite ‘cliquey’ and corporate - some of my colleagues have had a similar experience. I realize that this is an aspect of any successful or well established conference but it does affect my decision making process at a time when finances are more of a concern. I’m glad you’re taking this survey and will consider attending EPIC2020 if the fees (determined by the needs of the community) are affordable. "/>
    <s v="Less than $150 USD"/>
    <x v="0"/>
    <s v=""/>
  </r>
  <r>
    <n v="202"/>
    <s v="True"/>
    <d v="2020-05-08T06:38:45"/>
    <s v="R_25t3raUSeRS1Pt4"/>
    <x v="0"/>
    <x v="0"/>
    <x v="1"/>
    <x v="1"/>
    <x v="0"/>
    <x v="0"/>
    <x v="5"/>
    <x v="0"/>
    <x v="6"/>
    <x v="0"/>
    <s v=""/>
    <s v="$200"/>
    <x v="1"/>
    <s v=""/>
  </r>
  <r>
    <n v="160"/>
    <s v="True"/>
    <d v="2020-05-08T06:39:13"/>
    <s v="R_27JCmMKpXsz3zlw"/>
    <x v="0"/>
    <x v="0"/>
    <x v="0"/>
    <x v="0"/>
    <x v="0"/>
    <x v="0"/>
    <x v="6"/>
    <x v="5"/>
    <x v="4"/>
    <x v="2"/>
    <s v=""/>
    <s v="Less than $150 USD"/>
    <x v="0"/>
    <s v=""/>
  </r>
  <r>
    <n v="158"/>
    <s v="True"/>
    <d v="2020-05-08T06:44:34"/>
    <s v="R_uwW8Bt0HcDjL20h"/>
    <x v="0"/>
    <x v="0"/>
    <x v="0"/>
    <x v="1"/>
    <x v="0"/>
    <x v="0"/>
    <x v="0"/>
    <x v="6"/>
    <x v="2"/>
    <x v="2"/>
    <s v=""/>
    <s v="$200"/>
    <x v="1"/>
    <s v=""/>
  </r>
  <r>
    <n v="204"/>
    <s v="True"/>
    <d v="2020-05-08T06:51:26"/>
    <s v="R_2chgKEoFqqM8t8p"/>
    <x v="0"/>
    <x v="0"/>
    <x v="2"/>
    <x v="4"/>
    <x v="0"/>
    <x v="0"/>
    <x v="3"/>
    <x v="0"/>
    <x v="5"/>
    <x v="3"/>
    <s v=""/>
    <s v="$150"/>
    <x v="4"/>
    <s v=""/>
  </r>
  <r>
    <n v="89"/>
    <s v="True"/>
    <d v="2020-05-08T06:52:44"/>
    <s v="R_1dE9MX8xxhFiAnP"/>
    <x v="1"/>
    <x v="1"/>
    <x v="0"/>
    <x v="5"/>
    <x v="0"/>
    <x v="0"/>
    <x v="0"/>
    <x v="7"/>
    <x v="6"/>
    <x v="0"/>
    <s v=""/>
    <s v="$250"/>
    <x v="5"/>
    <s v=""/>
  </r>
  <r>
    <n v="81"/>
    <s v="True"/>
    <d v="2020-05-08T07:03:17"/>
    <s v="R_3IY7g2C6RuhsyRW"/>
    <x v="0"/>
    <x v="0"/>
    <x v="1"/>
    <x v="0"/>
    <x v="0"/>
    <x v="0"/>
    <x v="0"/>
    <x v="3"/>
    <x v="2"/>
    <x v="0"/>
    <s v=""/>
    <s v="Less than $150 USD"/>
    <x v="0"/>
    <s v=""/>
  </r>
  <r>
    <n v="120"/>
    <s v="True"/>
    <d v="2020-05-08T07:06:21"/>
    <s v="R_3HvpTdvgFCkqPxy"/>
    <x v="2"/>
    <x v="0"/>
    <x v="3"/>
    <x v="1"/>
    <x v="0"/>
    <x v="0"/>
    <x v="0"/>
    <x v="8"/>
    <x v="1"/>
    <x v="0"/>
    <s v=""/>
    <s v="$200"/>
    <x v="1"/>
    <s v=""/>
  </r>
  <r>
    <n v="116"/>
    <s v="True"/>
    <d v="2020-05-08T07:23:57"/>
    <s v="R_3s63fv3nKWkkFNQ"/>
    <x v="1"/>
    <x v="1"/>
    <x v="0"/>
    <x v="3"/>
    <x v="0"/>
    <x v="0"/>
    <x v="7"/>
    <x v="7"/>
    <x v="7"/>
    <x v="2"/>
    <s v=""/>
    <s v="$300"/>
    <x v="3"/>
    <s v=""/>
  </r>
  <r>
    <n v="155"/>
    <s v="True"/>
    <d v="2020-05-08T07:31:25"/>
    <s v="R_1CKBYzEB1HoaGB1"/>
    <x v="0"/>
    <x v="0"/>
    <x v="2"/>
    <x v="0"/>
    <x v="0"/>
    <x v="0"/>
    <x v="0"/>
    <x v="3"/>
    <x v="2"/>
    <x v="0"/>
    <s v="It would be a dream come true to be able to attend "/>
    <s v="Less than $150 USD"/>
    <x v="0"/>
    <s v=""/>
  </r>
  <r>
    <n v="231"/>
    <s v="True"/>
    <d v="2020-05-08T07:32:05"/>
    <s v="R_3r1hIpf3WtGhZSa"/>
    <x v="0"/>
    <x v="0"/>
    <x v="1"/>
    <x v="1"/>
    <x v="0"/>
    <x v="0"/>
    <x v="8"/>
    <x v="0"/>
    <x v="4"/>
    <x v="0"/>
    <s v="I'm looking forward to participating, and while I would like to participate in F2F networking with folks, I can probably be more engaged with the actual content via online. Hopefully this will spark some ideas for EPIC to think about multiple and diverse events worldwide in the coming years, online and in the world. Best of luck organizing this great conference!"/>
    <s v="$200"/>
    <x v="1"/>
    <s v=""/>
  </r>
  <r>
    <n v="162"/>
    <s v="True"/>
    <d v="2020-05-08T07:34:39"/>
    <s v="R_1jQjZBLHBTIqVhz"/>
    <x v="0"/>
    <x v="0"/>
    <x v="4"/>
    <x v="3"/>
    <x v="0"/>
    <x v="0"/>
    <x v="9"/>
    <x v="0"/>
    <x v="5"/>
    <x v="0"/>
    <s v="I am grateful you made it virtual"/>
    <s v="$300"/>
    <x v="3"/>
    <s v=""/>
  </r>
  <r>
    <n v="150"/>
    <s v="True"/>
    <d v="2020-05-08T07:37:52"/>
    <s v="R_3lJH4MV80kiwrLQ"/>
    <x v="2"/>
    <x v="0"/>
    <x v="1"/>
    <x v="1"/>
    <x v="0"/>
    <x v="0"/>
    <x v="10"/>
    <x v="0"/>
    <x v="0"/>
    <x v="1"/>
    <s v="Really want to see it succeed - counting on the community to come up with some innovative, interactive formats!"/>
    <s v="$200"/>
    <x v="1"/>
    <s v=""/>
  </r>
  <r>
    <n v="190"/>
    <s v="True"/>
    <d v="2020-05-08T07:40:30"/>
    <s v="R_3nctbKjluhEoWjt"/>
    <x v="1"/>
    <x v="1"/>
    <x v="1"/>
    <x v="1"/>
    <x v="0"/>
    <x v="0"/>
    <x v="11"/>
    <x v="0"/>
    <x v="1"/>
    <x v="0"/>
    <s v="Make it a mix of live and recorded content!"/>
    <s v="$200"/>
    <x v="1"/>
    <s v=""/>
  </r>
  <r>
    <n v="114"/>
    <s v="True"/>
    <d v="2020-05-08T07:42:24"/>
    <s v="R_22lVAqaOxgZemfx"/>
    <x v="2"/>
    <x v="0"/>
    <x v="2"/>
    <x v="0"/>
    <x v="0"/>
    <x v="0"/>
    <x v="11"/>
    <x v="0"/>
    <x v="5"/>
    <x v="2"/>
    <s v=""/>
    <s v="Less than $150 USD"/>
    <x v="0"/>
    <s v=""/>
  </r>
  <r>
    <n v="82"/>
    <s v="True"/>
    <d v="2020-05-08T07:43:29"/>
    <s v="R_2D7abdTJ9DLv6Fv"/>
    <x v="0"/>
    <x v="0"/>
    <x v="0"/>
    <x v="0"/>
    <x v="0"/>
    <x v="0"/>
    <x v="12"/>
    <x v="9"/>
    <x v="2"/>
    <x v="2"/>
    <s v=""/>
    <s v="Less than $150 USD"/>
    <x v="0"/>
    <s v=""/>
  </r>
  <r>
    <n v="82"/>
    <s v="True"/>
    <d v="2020-05-08T07:50:50"/>
    <s v="R_278YDZgOkZAtVIJ"/>
    <x v="0"/>
    <x v="2"/>
    <x v="0"/>
    <x v="0"/>
    <x v="0"/>
    <x v="0"/>
    <x v="0"/>
    <x v="9"/>
    <x v="4"/>
    <x v="1"/>
    <s v=""/>
    <s v="Less than $150 USD"/>
    <x v="0"/>
    <s v=""/>
  </r>
  <r>
    <n v="504"/>
    <s v="True"/>
    <d v="2020-05-08T08:00:55"/>
    <s v="R_11bVg4GLeGLUVrI"/>
    <x v="0"/>
    <x v="1"/>
    <x v="1"/>
    <x v="1"/>
    <x v="0"/>
    <x v="0"/>
    <x v="1"/>
    <x v="0"/>
    <x v="2"/>
    <x v="0"/>
    <s v="I’d love to see EPIC have an advocacy arm for self-employed researchers. "/>
    <s v="$200"/>
    <x v="1"/>
    <s v=""/>
  </r>
  <r>
    <n v="78"/>
    <s v="True"/>
    <d v="2020-05-08T08:07:32"/>
    <s v="R_bI5Hin934o89wWJ"/>
    <x v="1"/>
    <x v="0"/>
    <x v="1"/>
    <x v="0"/>
    <x v="0"/>
    <x v="0"/>
    <x v="0"/>
    <x v="6"/>
    <x v="5"/>
    <x v="0"/>
    <s v=""/>
    <s v="Less than $150 USD"/>
    <x v="0"/>
    <s v=""/>
  </r>
  <r>
    <n v="117"/>
    <s v="True"/>
    <d v="2020-05-08T08:17:07"/>
    <s v="R_2sckTv5B94paMc7"/>
    <x v="0"/>
    <x v="0"/>
    <x v="0"/>
    <x v="4"/>
    <x v="0"/>
    <x v="0"/>
    <x v="0"/>
    <x v="0"/>
    <x v="3"/>
    <x v="1"/>
    <s v=""/>
    <s v="$150"/>
    <x v="4"/>
    <s v=""/>
  </r>
  <r>
    <n v="103"/>
    <s v="True"/>
    <d v="2020-05-08T08:29:01"/>
    <s v="R_11dqGRIMw239z97"/>
    <x v="1"/>
    <x v="1"/>
    <x v="1"/>
    <x v="1"/>
    <x v="0"/>
    <x v="0"/>
    <x v="13"/>
    <x v="0"/>
    <x v="2"/>
    <x v="2"/>
    <s v=""/>
    <s v="$200"/>
    <x v="1"/>
    <s v=""/>
  </r>
  <r>
    <n v="223"/>
    <s v="True"/>
    <d v="2020-05-08T08:32:52"/>
    <s v="R_1QrW03v7AYUqbqU"/>
    <x v="0"/>
    <x v="0"/>
    <x v="0"/>
    <x v="3"/>
    <x v="0"/>
    <x v="0"/>
    <x v="12"/>
    <x v="9"/>
    <x v="4"/>
    <x v="0"/>
    <s v=""/>
    <s v="$300"/>
    <x v="3"/>
    <s v=""/>
  </r>
  <r>
    <n v="2797"/>
    <s v="True"/>
    <d v="2020-05-08T08:39:48"/>
    <s v="R_2tAyf2oWBEeXfXL"/>
    <x v="0"/>
    <x v="0"/>
    <x v="0"/>
    <x v="4"/>
    <x v="0"/>
    <x v="0"/>
    <x v="0"/>
    <x v="10"/>
    <x v="1"/>
    <x v="3"/>
    <s v=""/>
    <s v="$150"/>
    <x v="4"/>
    <s v=""/>
  </r>
  <r>
    <n v="195"/>
    <s v="True"/>
    <d v="2020-05-08T08:42:44"/>
    <s v="R_1dg0AVAtqieoIlK"/>
    <x v="2"/>
    <x v="0"/>
    <x v="2"/>
    <x v="1"/>
    <x v="0"/>
    <x v="0"/>
    <x v="1"/>
    <x v="0"/>
    <x v="2"/>
    <x v="2"/>
    <s v="I think it is good to be flexible and still be able to share our thoughts and make connections despite being unable to convene in person."/>
    <s v="$200"/>
    <x v="1"/>
    <s v=""/>
  </r>
  <r>
    <n v="559"/>
    <s v="True"/>
    <d v="2020-05-08T09:35:00"/>
    <s v="R_Q5hSKdilbpW94Vr"/>
    <x v="0"/>
    <x v="0"/>
    <x v="0"/>
    <x v="4"/>
    <x v="0"/>
    <x v="0"/>
    <x v="0"/>
    <x v="0"/>
    <x v="5"/>
    <x v="0"/>
    <s v=""/>
    <s v="$150"/>
    <x v="4"/>
    <s v=""/>
  </r>
  <r>
    <n v="157"/>
    <s v="True"/>
    <d v="2020-05-08T09:46:35"/>
    <s v="R_1LFOrSrqrsYGFz6"/>
    <x v="0"/>
    <x v="0"/>
    <x v="2"/>
    <x v="0"/>
    <x v="0"/>
    <x v="0"/>
    <x v="1"/>
    <x v="0"/>
    <x v="2"/>
    <x v="3"/>
    <s v="Perhaps a tiered registration fee, or a special fee for independents and small agencies? We don't have the luxury of being able to expense the registration fee. Time spent at the conference does not mean anyone is paying is - we pay money and receive none during that time. It is something to consider amid COVID19."/>
    <s v="Less than $150 USD"/>
    <x v="0"/>
    <s v=""/>
  </r>
  <r>
    <n v="50"/>
    <s v="True"/>
    <d v="2020-05-08T09:47:26"/>
    <s v="R_72qP4Zz3lFCuOeR"/>
    <x v="0"/>
    <x v="0"/>
    <x v="1"/>
    <x v="0"/>
    <x v="0"/>
    <x v="0"/>
    <x v="0"/>
    <x v="0"/>
    <x v="3"/>
    <x v="1"/>
    <s v=""/>
    <s v="Less than $150 USD"/>
    <x v="0"/>
    <s v=""/>
  </r>
  <r>
    <n v="237"/>
    <s v="True"/>
    <d v="2020-05-08T10:03:07"/>
    <s v="R_Os6WmllPe2MHT0J"/>
    <x v="2"/>
    <x v="0"/>
    <x v="2"/>
    <x v="1"/>
    <x v="0"/>
    <x v="0"/>
    <x v="12"/>
    <x v="9"/>
    <x v="6"/>
    <x v="3"/>
    <s v=""/>
    <s v="$200"/>
    <x v="1"/>
    <s v=""/>
  </r>
  <r>
    <n v="61"/>
    <s v="True"/>
    <d v="2020-05-08T10:10:40"/>
    <s v="R_3HTuNvQU3rLQzDS"/>
    <x v="2"/>
    <x v="0"/>
    <x v="4"/>
    <x v="0"/>
    <x v="0"/>
    <x v="0"/>
    <x v="1"/>
    <x v="5"/>
    <x v="3"/>
    <x v="2"/>
    <s v=""/>
    <s v="Less than $150 USD"/>
    <x v="0"/>
    <s v=""/>
  </r>
  <r>
    <n v="82"/>
    <s v="True"/>
    <d v="2020-05-08T10:13:30"/>
    <s v="R_322zPSx3TIBhp49"/>
    <x v="1"/>
    <x v="0"/>
    <x v="2"/>
    <x v="0"/>
    <x v="0"/>
    <x v="0"/>
    <x v="0"/>
    <x v="0"/>
    <x v="7"/>
    <x v="2"/>
    <s v=""/>
    <s v="Less than $150 USD"/>
    <x v="0"/>
    <s v=""/>
  </r>
  <r>
    <n v="48"/>
    <s v="True"/>
    <d v="2020-05-08T10:28:53"/>
    <s v="R_23TVEmX5BBgTfDg"/>
    <x v="1"/>
    <x v="1"/>
    <x v="0"/>
    <x v="5"/>
    <x v="0"/>
    <x v="0"/>
    <x v="0"/>
    <x v="0"/>
    <x v="1"/>
    <x v="0"/>
    <s v=""/>
    <s v="$250"/>
    <x v="5"/>
    <s v=""/>
  </r>
  <r>
    <n v="143"/>
    <s v="True"/>
    <d v="2020-05-08T10:39:25"/>
    <s v="R_scnncedjHeT93UJ"/>
    <x v="1"/>
    <x v="1"/>
    <x v="3"/>
    <x v="6"/>
    <x v="0"/>
    <x v="0"/>
    <x v="14"/>
    <x v="0"/>
    <x v="2"/>
    <x v="2"/>
    <s v="I am looking forward to it!"/>
    <s v="$400"/>
    <x v="6"/>
    <s v=""/>
  </r>
  <r>
    <n v="102"/>
    <s v="True"/>
    <d v="2020-05-08T10:44:25"/>
    <s v="R_1mCbQ8ulFZMfCcn"/>
    <x v="0"/>
    <x v="0"/>
    <x v="1"/>
    <x v="0"/>
    <x v="0"/>
    <x v="0"/>
    <x v="0"/>
    <x v="0"/>
    <x v="2"/>
    <x v="1"/>
    <s v=""/>
    <s v="Less than $150 USD"/>
    <x v="0"/>
    <s v=""/>
  </r>
  <r>
    <n v="103"/>
    <s v="True"/>
    <d v="2020-05-08T10:53:20"/>
    <s v="R_3FKICht9lt2Qcjn"/>
    <x v="0"/>
    <x v="0"/>
    <x v="2"/>
    <x v="0"/>
    <x v="0"/>
    <x v="0"/>
    <x v="0"/>
    <x v="3"/>
    <x v="2"/>
    <x v="0"/>
    <s v=""/>
    <s v="Less than $150 USD"/>
    <x v="0"/>
    <s v=""/>
  </r>
  <r>
    <n v="145"/>
    <s v="True"/>
    <d v="2020-05-08T11:02:15"/>
    <s v="R_1DRVRvYSIYgD73O"/>
    <x v="0"/>
    <x v="0"/>
    <x v="2"/>
    <x v="5"/>
    <x v="0"/>
    <x v="0"/>
    <x v="13"/>
    <x v="0"/>
    <x v="1"/>
    <x v="0"/>
    <s v=""/>
    <s v="$250"/>
    <x v="5"/>
    <s v=""/>
  </r>
  <r>
    <n v="339"/>
    <s v="True"/>
    <d v="2020-05-08T11:28:40"/>
    <s v="R_1kHB9uCZcICYAvx"/>
    <x v="2"/>
    <x v="0"/>
    <x v="2"/>
    <x v="0"/>
    <x v="0"/>
    <x v="0"/>
    <x v="1"/>
    <x v="11"/>
    <x v="8"/>
    <x v="2"/>
    <s v="Since it's virtual, please make it free for students. We are either actively looking for jobs or we will be in the near future, so networking is really important for us. But given the financial uncertainty, many of us may decide against joining to prioritize other essential needs. Perhaps we can support in other ways to make this conference a success. "/>
    <s v="Less than $150 USD"/>
    <x v="0"/>
    <s v=""/>
  </r>
  <r>
    <n v="283"/>
    <s v="True"/>
    <d v="2020-05-08T11:59:30"/>
    <s v="R_AFg9YeDdnCQIRGh"/>
    <x v="0"/>
    <x v="0"/>
    <x v="1"/>
    <x v="3"/>
    <x v="0"/>
    <x v="0"/>
    <x v="12"/>
    <x v="9"/>
    <x v="2"/>
    <x v="0"/>
    <s v="I've been enjoying some of the Zoom events you've put on recently. I think that conferences everywhere need to be re-thought (environmental footprint, &amp; cost of travel esp. to far-flung places; actual value of in-person serendipity at conference). It would make far more sense to figure out how to plan really great virtual conferences going forward and deliver greater, less exclusive value to all members. I'm sure we can experiment with ways of creating online ways of achieving serendipity given how much our members know about online collaboration tools."/>
    <s v="$300"/>
    <x v="3"/>
    <s v=""/>
  </r>
  <r>
    <n v="267"/>
    <s v="True"/>
    <d v="2020-05-08T12:04:21"/>
    <s v="R_NVeFWUb3SiwyWsh"/>
    <x v="0"/>
    <x v="0"/>
    <x v="0"/>
    <x v="0"/>
    <x v="0"/>
    <x v="0"/>
    <x v="0"/>
    <x v="0"/>
    <x v="4"/>
    <x v="1"/>
    <s v=""/>
    <s v="Less than $150 USD"/>
    <x v="0"/>
    <s v=""/>
  </r>
  <r>
    <n v="253"/>
    <s v="True"/>
    <d v="2020-05-08T12:06:52"/>
    <s v="R_3e2bXmkROltw2qD"/>
    <x v="2"/>
    <x v="2"/>
    <x v="0"/>
    <x v="0"/>
    <x v="0"/>
    <x v="0"/>
    <x v="15"/>
    <x v="11"/>
    <x v="7"/>
    <x v="2"/>
    <s v="I wish it good luck. I look forward to the proceedings when available.  I have no work, so no submissions and no chance of attending."/>
    <s v="Less than $150 USD"/>
    <x v="0"/>
    <s v=""/>
  </r>
  <r>
    <n v="540"/>
    <s v="True"/>
    <d v="2020-05-08T12:20:13"/>
    <s v="R_1QnNMRohHF4qA9i"/>
    <x v="2"/>
    <x v="2"/>
    <x v="1"/>
    <x v="0"/>
    <x v="0"/>
    <x v="0"/>
    <x v="0"/>
    <x v="9"/>
    <x v="1"/>
    <x v="1"/>
    <s v="My employer has put a stop to all spending. I was thinking of submitting a proposal, but seeing that presenters MUST also attend, the idea of being personally on the hook for the conference attendee fee - no thanks! That is the biggest barrier to my participation. EPIC has been on my list of conferences to attend for years, and I think that the next in-person one that is in North America and not during a pandemic will be a possibility (more reasonable travel costs, easier to justify to my employer). Without the spending restrictions, I also think that it would be tough to justify to my employer spending on an online conference as it reads as paying a premium to get access to something in real time vs waiting a bit and then having access to the content with the membership already paid for. I think EPIC really needs to ask itself &quot;how might we deliver SIGNIFICANT value over what someone would get from watching recordings of the content after the conference?&quot; It might also be smart to think about how the online format can enable the conference to do things it never could as an in-person event."/>
    <s v="Less than $150 USD"/>
    <x v="0"/>
    <s v=""/>
  </r>
  <r>
    <n v="152"/>
    <s v="True"/>
    <d v="2020-05-08T12:54:09"/>
    <s v="R_1CmbrXA7MRLY7NI"/>
    <x v="1"/>
    <x v="1"/>
    <x v="0"/>
    <x v="7"/>
    <x v="0"/>
    <x v="0"/>
    <x v="16"/>
    <x v="0"/>
    <x v="1"/>
    <x v="1"/>
    <s v="I'm looking forward to it because I know the content will be rich and interesting. However, like everyone I think, one of the things I most value about EPIC is the opportunity to spend time in person with friends, both old and new, and I'm really sad not to have that opportunity."/>
    <s v="$500"/>
    <x v="7"/>
    <s v=""/>
  </r>
  <r>
    <n v="238"/>
    <s v="True"/>
    <d v="2020-05-08T13:15:10"/>
    <s v="R_0P1uzzOkol1VVbX"/>
    <x v="0"/>
    <x v="0"/>
    <x v="0"/>
    <x v="4"/>
    <x v="0"/>
    <x v="0"/>
    <x v="0"/>
    <x v="0"/>
    <x v="2"/>
    <x v="0"/>
    <s v="I'm excited to attend, but it is definitely harder to pay money for virtual conferences where you don't get any of the networking/connecting/human touch of an in-person conference and it is impossible to recreate this with virtual breakout rooms etc IMHO.  Often other meetings end up creeping onto my schedule that are urgent, and so the virtual conference is of course easier to override with other meetings so the value is lower, even if you get access to presentation videos afterwards. "/>
    <s v="$150"/>
    <x v="4"/>
    <s v=""/>
  </r>
  <r>
    <n v="145"/>
    <s v="True"/>
    <d v="2020-05-08T14:34:05"/>
    <s v="R_3ewULh0rsdn9qkF"/>
    <x v="0"/>
    <x v="1"/>
    <x v="1"/>
    <x v="0"/>
    <x v="0"/>
    <x v="0"/>
    <x v="1"/>
    <x v="0"/>
    <x v="2"/>
    <x v="2"/>
    <s v="If you could find a way to recreate coffee breaks and lunch / dinner opportunities, a remote conference might make some sense. "/>
    <s v="Less than $150 USD"/>
    <x v="0"/>
    <s v=""/>
  </r>
  <r>
    <n v="144"/>
    <s v="True"/>
    <d v="2020-05-08T15:24:19"/>
    <s v="R_eKHeU4FcMnxDHUZ"/>
    <x v="0"/>
    <x v="0"/>
    <x v="2"/>
    <x v="0"/>
    <x v="0"/>
    <x v="0"/>
    <x v="0"/>
    <x v="0"/>
    <x v="1"/>
    <x v="0"/>
    <s v="I look forward to attending this virtual event if I am able."/>
    <s v="Less than $150 USD"/>
    <x v="0"/>
    <s v=""/>
  </r>
  <r>
    <n v="131"/>
    <s v="True"/>
    <d v="2020-05-08T16:15:13"/>
    <s v="R_2ZDlP15AF2BJ1nA"/>
    <x v="0"/>
    <x v="0"/>
    <x v="2"/>
    <x v="1"/>
    <x v="0"/>
    <x v="0"/>
    <x v="0"/>
    <x v="9"/>
    <x v="8"/>
    <x v="0"/>
    <s v="I think it is wonderful that the conference will be held online, and hope that I can attend. Thank you."/>
    <s v="$200"/>
    <x v="1"/>
    <s v=""/>
  </r>
  <r>
    <n v="131"/>
    <s v="True"/>
    <d v="2020-05-08T17:26:11"/>
    <s v="R_d6FbEteJC8OFvl7"/>
    <x v="0"/>
    <x v="1"/>
    <x v="2"/>
    <x v="0"/>
    <x v="0"/>
    <x v="0"/>
    <x v="0"/>
    <x v="0"/>
    <x v="1"/>
    <x v="0"/>
    <s v="My org has retracted learning and personal development budgets. I am not sure I will attend, since it is out-of-pocket."/>
    <s v="Less than $150 USD"/>
    <x v="0"/>
    <s v=""/>
  </r>
  <r>
    <n v="61"/>
    <s v="True"/>
    <d v="2020-05-08T17:27:54"/>
    <s v="R_PCHNbFdG1rbEdNf"/>
    <x v="2"/>
    <x v="0"/>
    <x v="1"/>
    <x v="4"/>
    <x v="0"/>
    <x v="0"/>
    <x v="0"/>
    <x v="7"/>
    <x v="8"/>
    <x v="0"/>
    <s v=""/>
    <s v="$150"/>
    <x v="4"/>
    <s v=""/>
  </r>
  <r>
    <n v="144"/>
    <s v="True"/>
    <d v="2020-05-08T18:08:25"/>
    <s v="R_1NtATyYicpjRzOL"/>
    <x v="0"/>
    <x v="0"/>
    <x v="2"/>
    <x v="3"/>
    <x v="0"/>
    <x v="0"/>
    <x v="2"/>
    <x v="0"/>
    <x v="1"/>
    <x v="0"/>
    <s v=""/>
    <s v="$300"/>
    <x v="3"/>
    <s v=""/>
  </r>
  <r>
    <n v="139"/>
    <s v="True"/>
    <d v="2020-05-08T19:10:03"/>
    <s v="R_pRWLEVGbhSNCI3D"/>
    <x v="2"/>
    <x v="0"/>
    <x v="2"/>
    <x v="0"/>
    <x v="0"/>
    <x v="0"/>
    <x v="1"/>
    <x v="0"/>
    <x v="7"/>
    <x v="0"/>
    <s v="This is one of the most important professional orgs I have found for practicing anthropology. So grateful, as a new graduate, looking toward the future. Thank you for what you do!"/>
    <s v="Less than $150 USD"/>
    <x v="0"/>
    <s v=""/>
  </r>
  <r>
    <n v="119"/>
    <s v="True"/>
    <d v="2020-05-08T21:47:37"/>
    <s v="R_2c166KAuMB4OIYx"/>
    <x v="0"/>
    <x v="0"/>
    <x v="1"/>
    <x v="0"/>
    <x v="0"/>
    <x v="0"/>
    <x v="0"/>
    <x v="0"/>
    <x v="1"/>
    <x v="0"/>
    <s v=""/>
    <s v="Less than $150 USD"/>
    <x v="0"/>
    <s v=""/>
  </r>
  <r>
    <n v="105"/>
    <s v="True"/>
    <d v="2020-05-09T06:15:40"/>
    <s v="R_2YEf9uCpNBfo5Xd"/>
    <x v="0"/>
    <x v="0"/>
    <x v="1"/>
    <x v="3"/>
    <x v="0"/>
    <x v="0"/>
    <x v="0"/>
    <x v="1"/>
    <x v="2"/>
    <x v="2"/>
    <s v=""/>
    <s v="$300"/>
    <x v="3"/>
    <s v=""/>
  </r>
  <r>
    <n v="110"/>
    <s v="True"/>
    <d v="2020-05-09T08:56:46"/>
    <s v="R_206aOYrsGCppyi5"/>
    <x v="0"/>
    <x v="0"/>
    <x v="4"/>
    <x v="4"/>
    <x v="0"/>
    <x v="0"/>
    <x v="0"/>
    <x v="0"/>
    <x v="8"/>
    <x v="0"/>
    <s v=" I'm a graduate student finishing my degree and this conference is a crucial way for me to network to find employment in a job market that is unknown at best. Please don't price me out of attending."/>
    <s v="$150"/>
    <x v="4"/>
    <s v=""/>
  </r>
  <r>
    <n v="102"/>
    <s v="True"/>
    <d v="2020-05-09T11:15:18"/>
    <s v="R_2V3z7qHgJRaOR99"/>
    <x v="2"/>
    <x v="0"/>
    <x v="1"/>
    <x v="0"/>
    <x v="0"/>
    <x v="0"/>
    <x v="17"/>
    <x v="0"/>
    <x v="1"/>
    <x v="1"/>
    <s v=""/>
    <s v="Less than $150 USD"/>
    <x v="0"/>
    <s v=""/>
  </r>
  <r>
    <n v="174"/>
    <s v="True"/>
    <d v="2020-05-09T14:56:40"/>
    <s v="R_3lSnX0JfCYfQuVF"/>
    <x v="1"/>
    <x v="1"/>
    <x v="0"/>
    <x v="5"/>
    <x v="0"/>
    <x v="0"/>
    <x v="0"/>
    <x v="7"/>
    <x v="4"/>
    <x v="0"/>
    <s v=""/>
    <s v="$250"/>
    <x v="5"/>
    <s v=""/>
  </r>
  <r>
    <n v="109"/>
    <s v="True"/>
    <d v="2020-05-09T16:33:52"/>
    <s v="R_27vz3Rvhc6sXKmM"/>
    <x v="2"/>
    <x v="0"/>
    <x v="1"/>
    <x v="0"/>
    <x v="0"/>
    <x v="0"/>
    <x v="0"/>
    <x v="0"/>
    <x v="1"/>
    <x v="1"/>
    <s v="I'm excited to learn more! My department cut our Personal Development budget, so I'm unable to use my company's funds. I'm still excited to attend and I would love to share information with the rest of the team."/>
    <s v="Less than $150 USD"/>
    <x v="0"/>
    <s v=""/>
  </r>
  <r>
    <n v="175"/>
    <s v="True"/>
    <d v="2020-05-09T20:27:54"/>
    <s v="R_22Fio2YsionSDBP"/>
    <x v="1"/>
    <x v="1"/>
    <x v="4"/>
    <x v="6"/>
    <x v="0"/>
    <x v="0"/>
    <x v="18"/>
    <x v="7"/>
    <x v="2"/>
    <x v="2"/>
    <s v=""/>
    <s v="$400"/>
    <x v="6"/>
    <s v=""/>
  </r>
  <r>
    <n v="239"/>
    <s v="True"/>
    <d v="2020-05-09T23:07:13"/>
    <s v="R_REVEUuFgacjvEU9"/>
    <x v="0"/>
    <x v="0"/>
    <x v="2"/>
    <x v="0"/>
    <x v="0"/>
    <x v="0"/>
    <x v="0"/>
    <x v="12"/>
    <x v="2"/>
    <x v="2"/>
    <s v=""/>
    <s v="Less than $150 USD"/>
    <x v="0"/>
    <s v=""/>
  </r>
  <r>
    <n v="94"/>
    <s v="True"/>
    <d v="2020-05-10T12:05:20"/>
    <s v="R_2uHtWZryNIHqBxC"/>
    <x v="0"/>
    <x v="0"/>
    <x v="0"/>
    <x v="0"/>
    <x v="0"/>
    <x v="0"/>
    <x v="0"/>
    <x v="6"/>
    <x v="4"/>
    <x v="0"/>
    <s v="I think it's amazing being able to attend virtually."/>
    <s v="Less than $150 USD"/>
    <x v="0"/>
    <s v=""/>
  </r>
  <r>
    <n v="99"/>
    <s v="True"/>
    <d v="2020-05-10T12:55:31"/>
    <s v="R_3KpjaUTBAYpY4KG"/>
    <x v="1"/>
    <x v="2"/>
    <x v="0"/>
    <x v="1"/>
    <x v="0"/>
    <x v="0"/>
    <x v="13"/>
    <x v="0"/>
    <x v="7"/>
    <x v="2"/>
    <s v=""/>
    <s v="$200"/>
    <x v="1"/>
    <s v=""/>
  </r>
  <r>
    <n v="96"/>
    <s v="True"/>
    <d v="2020-05-10T16:28:55"/>
    <s v="R_VOVYJMnVGAU4mhr"/>
    <x v="1"/>
    <x v="1"/>
    <x v="2"/>
    <x v="3"/>
    <x v="0"/>
    <x v="0"/>
    <x v="0"/>
    <x v="7"/>
    <x v="1"/>
    <x v="2"/>
    <s v=""/>
    <s v="$300"/>
    <x v="3"/>
    <s v=""/>
  </r>
  <r>
    <n v="2318"/>
    <s v="True"/>
    <d v="2020-05-10T20:51:33"/>
    <s v="R_QhoH3yfoh9I4p9v"/>
    <x v="1"/>
    <x v="1"/>
    <x v="2"/>
    <x v="0"/>
    <x v="0"/>
    <x v="0"/>
    <x v="0"/>
    <x v="7"/>
    <x v="8"/>
    <x v="0"/>
    <s v="I am an RMIT PhD student so my low budget but ability to attend reflect this."/>
    <s v="Less than $150 USD"/>
    <x v="0"/>
    <s v=""/>
  </r>
  <r>
    <n v="116"/>
    <s v="True"/>
    <d v="2020-05-11T00:29:35"/>
    <s v="R_3nC5D2n1ev3rZu7"/>
    <x v="2"/>
    <x v="0"/>
    <x v="3"/>
    <x v="0"/>
    <x v="0"/>
    <x v="0"/>
    <x v="0"/>
    <x v="7"/>
    <x v="5"/>
    <x v="2"/>
    <s v=""/>
    <s v="Less than $150 USD"/>
    <x v="0"/>
    <s v=""/>
  </r>
  <r>
    <n v="88"/>
    <s v="True"/>
    <d v="2020-05-11T07:33:41"/>
    <s v="R_3O8hflQ4ye0b8Zz"/>
    <x v="0"/>
    <x v="0"/>
    <x v="0"/>
    <x v="1"/>
    <x v="0"/>
    <x v="0"/>
    <x v="0"/>
    <x v="0"/>
    <x v="2"/>
    <x v="0"/>
    <s v=""/>
    <s v="$200"/>
    <x v="1"/>
    <s v=""/>
  </r>
  <r>
    <n v="177"/>
    <s v="True"/>
    <d v="2020-05-11T08:33:14"/>
    <s v="R_3fCZYm7qJrGomE0"/>
    <x v="2"/>
    <x v="0"/>
    <x v="2"/>
    <x v="2"/>
    <x v="0"/>
    <x v="0"/>
    <x v="13"/>
    <x v="0"/>
    <x v="3"/>
    <x v="0"/>
    <s v=""/>
    <s v="$350"/>
    <x v="2"/>
    <s v=""/>
  </r>
  <r>
    <n v="97"/>
    <s v="True"/>
    <d v="2020-05-11T10:59:38"/>
    <s v="R_cRMBcO8b0dLzUVb"/>
    <x v="2"/>
    <x v="0"/>
    <x v="0"/>
    <x v="0"/>
    <x v="0"/>
    <x v="0"/>
    <x v="0"/>
    <x v="0"/>
    <x v="5"/>
    <x v="0"/>
    <s v=""/>
    <s v="Less than $150 USD"/>
    <x v="0"/>
    <s v=""/>
  </r>
  <r>
    <n v="555"/>
    <s v="True"/>
    <d v="2020-05-11T12:53:08"/>
    <s v="R_2yqoDtAIDBQiHkp"/>
    <x v="0"/>
    <x v="0"/>
    <x v="1"/>
    <x v="3"/>
    <x v="0"/>
    <x v="0"/>
    <x v="0"/>
    <x v="0"/>
    <x v="0"/>
    <x v="1"/>
    <s v="I'm interested in areas where ethnography intersects with climate action planning in organizations (for their long term sustainability planning and/or services/products) and in communities, and the role philanthropy might play to support this work."/>
    <s v="$300"/>
    <x v="3"/>
    <s v=""/>
  </r>
  <r>
    <n v="113"/>
    <s v="True"/>
    <d v="2020-05-11T17:27:53"/>
    <s v="R_2tJztWtlD5V2Zem"/>
    <x v="0"/>
    <x v="0"/>
    <x v="3"/>
    <x v="0"/>
    <x v="0"/>
    <x v="0"/>
    <x v="0"/>
    <x v="13"/>
    <x v="2"/>
    <x v="0"/>
    <s v=""/>
    <s v="Less than $150 USD"/>
    <x v="0"/>
    <s v=""/>
  </r>
  <r>
    <n v="282"/>
    <s v="True"/>
    <d v="2020-05-11T19:13:58"/>
    <s v="R_3oyZNa71AhlGi5z"/>
    <x v="1"/>
    <x v="1"/>
    <x v="2"/>
    <x v="5"/>
    <x v="0"/>
    <x v="0"/>
    <x v="14"/>
    <x v="0"/>
    <x v="2"/>
    <x v="1"/>
    <s v=""/>
    <s v="$250"/>
    <x v="5"/>
    <s v=""/>
  </r>
  <r>
    <n v="148"/>
    <s v="True"/>
    <d v="2020-05-11T20:50:33"/>
    <s v="R_2VeXj3V2MiTnnmj"/>
    <x v="1"/>
    <x v="1"/>
    <x v="0"/>
    <x v="1"/>
    <x v="0"/>
    <x v="0"/>
    <x v="19"/>
    <x v="7"/>
    <x v="1"/>
    <x v="0"/>
    <s v=""/>
    <s v="$200"/>
    <x v="1"/>
    <s v=""/>
  </r>
  <r>
    <n v="677"/>
    <s v="True"/>
    <d v="2020-05-11T23:31:29"/>
    <s v="R_Cf94wQ9VRCjzKDL"/>
    <x v="2"/>
    <x v="0"/>
    <x v="3"/>
    <x v="0"/>
    <x v="0"/>
    <x v="0"/>
    <x v="20"/>
    <x v="0"/>
    <x v="7"/>
    <x v="2"/>
    <s v="This year is very unique, while we all understand that there is a cost associated with producing a quality conference, we hope it is possible to take into account how many people and organizations, esp. small research agencies and consultancies are affected by layoffs and furloughs.  _x000a_Another suggestion is to crowdsource ideas for interesting formats of the sessions."/>
    <s v="Less than $150 USD"/>
    <x v="0"/>
    <s v=""/>
  </r>
  <r>
    <n v="106"/>
    <s v="True"/>
    <d v="2020-05-12T06:28:58"/>
    <s v="R_bKiQJXWfmgflSOR"/>
    <x v="1"/>
    <x v="1"/>
    <x v="1"/>
    <x v="5"/>
    <x v="0"/>
    <x v="0"/>
    <x v="1"/>
    <x v="0"/>
    <x v="3"/>
    <x v="1"/>
    <s v=""/>
    <s v="$250"/>
    <x v="5"/>
    <s v=""/>
  </r>
  <r>
    <n v="116"/>
    <s v="True"/>
    <d v="2020-05-12T09:24:55"/>
    <s v="R_4HZlD2sY9tATWmd"/>
    <x v="1"/>
    <x v="1"/>
    <x v="3"/>
    <x v="0"/>
    <x v="0"/>
    <x v="0"/>
    <x v="21"/>
    <x v="0"/>
    <x v="5"/>
    <x v="0"/>
    <s v=""/>
    <s v="Less than $150 USD"/>
    <x v="0"/>
    <s v=""/>
  </r>
  <r>
    <n v="172"/>
    <s v="True"/>
    <d v="2020-05-12T09:25:59"/>
    <s v="R_1Q6J79KyYrD6TDd"/>
    <x v="0"/>
    <x v="0"/>
    <x v="2"/>
    <x v="0"/>
    <x v="0"/>
    <x v="0"/>
    <x v="12"/>
    <x v="6"/>
    <x v="7"/>
    <x v="0"/>
    <s v=""/>
    <s v="Less than $150 USD"/>
    <x v="0"/>
    <s v=""/>
  </r>
  <r>
    <n v="78"/>
    <s v="True"/>
    <d v="2020-05-12T09:31:40"/>
    <s v="R_3nusQeBuccm5kDs"/>
    <x v="0"/>
    <x v="0"/>
    <x v="2"/>
    <x v="0"/>
    <x v="0"/>
    <x v="0"/>
    <x v="1"/>
    <x v="0"/>
    <x v="8"/>
    <x v="0"/>
    <s v=""/>
    <s v="Less than $150 USD"/>
    <x v="0"/>
    <s v=""/>
  </r>
  <r>
    <n v="64"/>
    <s v="True"/>
    <d v="2020-05-12T10:11:35"/>
    <s v="R_1OO9DkGin9Y6izE"/>
    <x v="0"/>
    <x v="2"/>
    <x v="1"/>
    <x v="4"/>
    <x v="0"/>
    <x v="0"/>
    <x v="0"/>
    <x v="14"/>
    <x v="5"/>
    <x v="1"/>
    <s v=""/>
    <s v="$150"/>
    <x v="4"/>
    <s v=""/>
  </r>
  <r>
    <n v="82"/>
    <s v="True"/>
    <d v="2020-05-12T10:33:16"/>
    <s v="R_3lDjHNomfiD5QxF"/>
    <x v="2"/>
    <x v="0"/>
    <x v="2"/>
    <x v="8"/>
    <x v="0"/>
    <x v="0"/>
    <x v="0"/>
    <x v="0"/>
    <x v="2"/>
    <x v="0"/>
    <s v=""/>
    <s v="$450"/>
    <x v="8"/>
    <s v=""/>
  </r>
  <r>
    <n v="126"/>
    <s v="True"/>
    <d v="2020-05-12T10:41:51"/>
    <s v="R_QnAddylfCfXxT7r"/>
    <x v="2"/>
    <x v="0"/>
    <x v="2"/>
    <x v="0"/>
    <x v="0"/>
    <x v="0"/>
    <x v="0"/>
    <x v="3"/>
    <x v="8"/>
    <x v="0"/>
    <s v=""/>
    <s v="Less than $150 USD"/>
    <x v="0"/>
    <s v=""/>
  </r>
  <r>
    <n v="186"/>
    <s v="True"/>
    <d v="2020-05-12T11:01:47"/>
    <s v="R_1oC5b7krdQ1Ul9x"/>
    <x v="0"/>
    <x v="0"/>
    <x v="0"/>
    <x v="3"/>
    <x v="0"/>
    <x v="0"/>
    <x v="1"/>
    <x v="0"/>
    <x v="7"/>
    <x v="0"/>
    <s v=""/>
    <s v="$300"/>
    <x v="3"/>
    <s v=""/>
  </r>
  <r>
    <n v="161"/>
    <s v="True"/>
    <d v="2020-05-12T11:26:42"/>
    <s v="R_0qWCztysaZiOLpT"/>
    <x v="0"/>
    <x v="2"/>
    <x v="1"/>
    <x v="0"/>
    <x v="0"/>
    <x v="0"/>
    <x v="0"/>
    <x v="0"/>
    <x v="2"/>
    <x v="0"/>
    <s v=""/>
    <s v="Less than $150 USD"/>
    <x v="0"/>
    <s v=""/>
  </r>
  <r>
    <n v="656"/>
    <s v="True"/>
    <d v="2020-05-12T12:09:43"/>
    <s v="R_51MIuWPeE6s8BO1"/>
    <x v="2"/>
    <x v="0"/>
    <x v="2"/>
    <x v="4"/>
    <x v="0"/>
    <x v="0"/>
    <x v="22"/>
    <x v="15"/>
    <x v="4"/>
    <x v="2"/>
    <s v="high cost to Latin Americans"/>
    <s v="$150"/>
    <x v="4"/>
    <s v=""/>
  </r>
  <r>
    <n v="294"/>
    <s v="True"/>
    <d v="2020-05-12T12:59:16"/>
    <s v="R_1n8Uli2GTerc7X1"/>
    <x v="2"/>
    <x v="1"/>
    <x v="1"/>
    <x v="4"/>
    <x v="0"/>
    <x v="0"/>
    <x v="9"/>
    <x v="0"/>
    <x v="2"/>
    <x v="0"/>
    <s v="Having the opportunity to do workshops would be a greater draw than keynote speakers. Also having the ability to spread the conference over more days might also make it more doable from a general ability to participate -- w/ balancing work/home needs and no childcare, it's not possible to participate for large chunks of time."/>
    <s v="$150"/>
    <x v="4"/>
    <s v=""/>
  </r>
  <r>
    <n v="155"/>
    <s v="True"/>
    <d v="2020-05-12T13:39:22"/>
    <s v="R_3MyEnt2mMlNDkAs"/>
    <x v="0"/>
    <x v="0"/>
    <x v="0"/>
    <x v="4"/>
    <x v="0"/>
    <x v="0"/>
    <x v="6"/>
    <x v="0"/>
    <x v="7"/>
    <x v="0"/>
    <s v="In this time it makes the most sense to keep the cost at the absolute minimum and rely on volunteers as much as possible."/>
    <s v="$150"/>
    <x v="4"/>
    <s v=""/>
  </r>
  <r>
    <n v="131"/>
    <s v="True"/>
    <d v="2020-05-12T14:58:38"/>
    <s v="R_3IcTM8wa9BDc9tU"/>
    <x v="1"/>
    <x v="1"/>
    <x v="2"/>
    <x v="1"/>
    <x v="0"/>
    <x v="0"/>
    <x v="23"/>
    <x v="7"/>
    <x v="5"/>
    <x v="1"/>
    <s v=""/>
    <s v="$200"/>
    <x v="1"/>
    <s v=""/>
  </r>
  <r>
    <n v="120"/>
    <s v="True"/>
    <d v="2020-05-12T17:26:13"/>
    <s v="R_28SvN614TQmp2hJ"/>
    <x v="1"/>
    <x v="1"/>
    <x v="4"/>
    <x v="4"/>
    <x v="0"/>
    <x v="0"/>
    <x v="6"/>
    <x v="16"/>
    <x v="2"/>
    <x v="0"/>
    <s v="There's a chance to show some amazing ethnographic films"/>
    <s v="$150"/>
    <x v="4"/>
    <s v=""/>
  </r>
  <r>
    <n v="183"/>
    <s v="True"/>
    <d v="2020-05-12T19:05:20"/>
    <s v="R_2salA7a2zuPdraU"/>
    <x v="1"/>
    <x v="2"/>
    <x v="0"/>
    <x v="1"/>
    <x v="0"/>
    <x v="0"/>
    <x v="1"/>
    <x v="7"/>
    <x v="2"/>
    <x v="1"/>
    <s v="My internet (mobile data) isn't fast enough for video conferencing because I live in a black spot with weak 4G wireless connectivity. (Australia, rural Victora)"/>
    <s v="$200"/>
    <x v="1"/>
    <s v=""/>
  </r>
  <r>
    <n v="141"/>
    <s v="True"/>
    <d v="2020-05-12T21:12:58"/>
    <s v="R_W0y7WDqKRh9V2XT"/>
    <x v="0"/>
    <x v="0"/>
    <x v="2"/>
    <x v="0"/>
    <x v="0"/>
    <x v="0"/>
    <x v="24"/>
    <x v="0"/>
    <x v="5"/>
    <x v="0"/>
    <s v=""/>
    <s v="Less than $150 USD"/>
    <x v="0"/>
    <s v=""/>
  </r>
  <r>
    <n v="2184"/>
    <s v="True"/>
    <d v="2020-05-13T00:07:58"/>
    <s v="R_3dKS3GSn8efnT18"/>
    <x v="1"/>
    <x v="1"/>
    <x v="0"/>
    <x v="0"/>
    <x v="0"/>
    <x v="0"/>
    <x v="0"/>
    <x v="7"/>
    <x v="6"/>
    <x v="1"/>
    <s v="I live in Melbourne and have been unable to attend previous EPIC conferences due to costs (total cost of international travel, accommodation, tickets etc), and I was really excited about meeting some of my hero and heroines face-to-face for the first time._x000a_I think the pandemic will allow us to embrace virtual events and force us to drastically improve them. This will help us make future conferences more accessible (it will include those without the bigger professional development budgets), as well as reduce carbon emissions and the cost to the earth by running geographic conferences._x000a_I wouldn't mind paying a bit more in the ticket price (more than I have answered in the previous questions) so the conference can pay for one of our heroes in the anthrodesign community to do some great research and develop some designs, prototype them beforehand so the epic 2020 will be incredible._x000a_Given that we don't really have the same time limitations is there now an opportunity to push out the conference date so we can design the conference in a completely new format without everybody paying for a giant experimentation isn't based on research?"/>
    <s v="Less than $150 USD"/>
    <x v="0"/>
    <s v=""/>
  </r>
  <r>
    <n v="59039"/>
    <s v="True"/>
    <d v="2020-05-13T01:35:34"/>
    <s v="R_3Kuscn1CT6CAjvR"/>
    <x v="2"/>
    <x v="0"/>
    <x v="1"/>
    <x v="0"/>
    <x v="0"/>
    <x v="0"/>
    <x v="1"/>
    <x v="17"/>
    <x v="3"/>
    <x v="1"/>
    <s v=""/>
    <s v="Less than $150 USD"/>
    <x v="0"/>
    <s v=""/>
  </r>
  <r>
    <n v="249"/>
    <s v="True"/>
    <d v="2020-05-13T02:31:19"/>
    <s v="R_3RrPy5xRfobNwxA"/>
    <x v="1"/>
    <x v="1"/>
    <x v="1"/>
    <x v="1"/>
    <x v="0"/>
    <x v="0"/>
    <x v="4"/>
    <x v="18"/>
    <x v="4"/>
    <x v="2"/>
    <s v=""/>
    <s v="$200"/>
    <x v="1"/>
    <s v=""/>
  </r>
  <r>
    <n v="130"/>
    <s v="True"/>
    <d v="2020-05-13T03:55:40"/>
    <s v="R_cDaexIDomTR4V7b"/>
    <x v="1"/>
    <x v="2"/>
    <x v="0"/>
    <x v="1"/>
    <x v="0"/>
    <x v="0"/>
    <x v="1"/>
    <x v="19"/>
    <x v="2"/>
    <x v="2"/>
    <s v="My biggest concern is that I won't be very involved because I tend to get burned out with technology and find it difficult to motivate myself to participate in many events or listen to presentations online. I'm usually only good for about 1-2 a day."/>
    <s v="$200"/>
    <x v="1"/>
    <s v=""/>
  </r>
  <r>
    <n v="887"/>
    <s v="True"/>
    <d v="2020-05-13T09:13:21"/>
    <s v="R_rr8naXVLz3lA49z"/>
    <x v="0"/>
    <x v="0"/>
    <x v="0"/>
    <x v="3"/>
    <x v="0"/>
    <x v="0"/>
    <x v="6"/>
    <x v="0"/>
    <x v="1"/>
    <x v="1"/>
    <s v="I would love to come, but virtual conferences are fairly impractical for me. A big part of a conference is being able to get away and immerse myself in what I'm trying to learn. I don't know how that can happen in my situation given a virtual context."/>
    <s v="$300"/>
    <x v="3"/>
    <s v=""/>
  </r>
  <r>
    <n v="106"/>
    <s v="True"/>
    <d v="2020-05-13T18:07:46"/>
    <s v="R_28ONrNPhoKqChVH"/>
    <x v="0"/>
    <x v="0"/>
    <x v="0"/>
    <x v="1"/>
    <x v="0"/>
    <x v="0"/>
    <x v="0"/>
    <x v="9"/>
    <x v="1"/>
    <x v="1"/>
    <s v=""/>
    <s v="$200"/>
    <x v="1"/>
    <s v=""/>
  </r>
  <r>
    <n v="160"/>
    <s v="True"/>
    <d v="2020-05-13T20:45:50"/>
    <s v="R_2bIYD46YqjwAMef"/>
    <x v="0"/>
    <x v="0"/>
    <x v="0"/>
    <x v="0"/>
    <x v="0"/>
    <x v="0"/>
    <x v="11"/>
    <x v="0"/>
    <x v="1"/>
    <x v="2"/>
    <s v="Oh honey, your stuck with us."/>
    <s v="Less than $150 USD"/>
    <x v="0"/>
    <s v=""/>
  </r>
  <r>
    <n v="114"/>
    <s v="True"/>
    <d v="2020-05-13T20:53:22"/>
    <s v="R_115x8w1JDAHuCV3"/>
    <x v="2"/>
    <x v="0"/>
    <x v="0"/>
    <x v="1"/>
    <x v="0"/>
    <x v="0"/>
    <x v="1"/>
    <x v="0"/>
    <x v="4"/>
    <x v="0"/>
    <s v=""/>
    <s v="$200"/>
    <x v="1"/>
    <s v=""/>
  </r>
  <r>
    <n v="88"/>
    <s v="True"/>
    <d v="2020-05-14T07:03:38"/>
    <s v="R_cI3xNzw5rY3c3sd"/>
    <x v="2"/>
    <x v="1"/>
    <x v="1"/>
    <x v="0"/>
    <x v="0"/>
    <x v="0"/>
    <x v="0"/>
    <x v="5"/>
    <x v="1"/>
    <x v="1"/>
    <s v=""/>
    <s v="Less than $150 USD"/>
    <x v="0"/>
    <s v=""/>
  </r>
  <r>
    <n v="278"/>
    <s v="True"/>
    <d v="2020-05-14T07:04:48"/>
    <s v="R_2Vf39I0Rvi8Dckt"/>
    <x v="0"/>
    <x v="0"/>
    <x v="1"/>
    <x v="1"/>
    <x v="0"/>
    <x v="0"/>
    <x v="4"/>
    <x v="0"/>
    <x v="1"/>
    <x v="2"/>
    <s v="I’m trying to get my company to pay for my conference spot but I’m doubtful of that happening - I would love to see a tiered price structure so those of us paying out of pocket can still attend but if we get organizational support, we could also chip in more. "/>
    <s v="$200"/>
    <x v="1"/>
    <s v=""/>
  </r>
  <r>
    <n v="187"/>
    <s v="True"/>
    <d v="2020-05-14T07:26:19"/>
    <s v="R_1OZyjuxU6amkDv4"/>
    <x v="1"/>
    <x v="1"/>
    <x v="3"/>
    <x v="4"/>
    <x v="0"/>
    <x v="0"/>
    <x v="25"/>
    <x v="2"/>
    <x v="1"/>
    <x v="1"/>
    <s v="I'm excited, but I'm overwhelmed with working from home"/>
    <s v="$150"/>
    <x v="4"/>
    <s v=""/>
  </r>
  <r>
    <n v="295"/>
    <s v="True"/>
    <d v="2020-05-14T08:11:08"/>
    <s v="R_867YG3reeOReaOd"/>
    <x v="0"/>
    <x v="0"/>
    <x v="2"/>
    <x v="1"/>
    <x v="0"/>
    <x v="0"/>
    <x v="13"/>
    <x v="0"/>
    <x v="4"/>
    <x v="0"/>
    <s v=""/>
    <s v="$200"/>
    <x v="1"/>
    <s v=""/>
  </r>
  <r>
    <n v="137"/>
    <s v="True"/>
    <d v="2020-05-14T08:27:11"/>
    <s v="R_2w17Ou2eZzvPBEP"/>
    <x v="0"/>
    <x v="0"/>
    <x v="2"/>
    <x v="5"/>
    <x v="0"/>
    <x v="0"/>
    <x v="0"/>
    <x v="0"/>
    <x v="5"/>
    <x v="0"/>
    <s v=""/>
    <s v="$250"/>
    <x v="5"/>
    <s v=""/>
  </r>
  <r>
    <n v="232"/>
    <s v="True"/>
    <d v="2020-05-14T10:18:24"/>
    <s v="R_3pffdDcZnqjHoM8"/>
    <x v="2"/>
    <x v="2"/>
    <x v="2"/>
    <x v="4"/>
    <x v="0"/>
    <x v="0"/>
    <x v="13"/>
    <x v="0"/>
    <x v="7"/>
    <x v="0"/>
    <s v="I’d be interested to see/hear research related to how companies are dealing with and adapting to current business climate with the virus. Maybe the deadline (or a separate deadline track) could be dedicated to this."/>
    <s v="$150"/>
    <x v="4"/>
    <s v=""/>
  </r>
  <r>
    <n v="97"/>
    <s v="True"/>
    <d v="2020-05-14T10:33:49"/>
    <s v="R_24pUgsXnHcpAh49"/>
    <x v="2"/>
    <x v="0"/>
    <x v="0"/>
    <x v="0"/>
    <x v="0"/>
    <x v="0"/>
    <x v="6"/>
    <x v="0"/>
    <x v="3"/>
    <x v="0"/>
    <s v=""/>
    <s v="Less than $150 USD"/>
    <x v="0"/>
    <s v=""/>
  </r>
  <r>
    <n v="121"/>
    <s v="True"/>
    <d v="2020-05-14T14:42:30"/>
    <s v="R_33vTkU2e8zZwTtY"/>
    <x v="0"/>
    <x v="0"/>
    <x v="2"/>
    <x v="0"/>
    <x v="0"/>
    <x v="0"/>
    <x v="0"/>
    <x v="0"/>
    <x v="5"/>
    <x v="0"/>
    <s v="Perhaps this might be an opportunity to make the conference more welcoming to junior people, those who do not work for fancy companies, or those without much of a network in this organization."/>
    <s v="Less than $150 USD"/>
    <x v="0"/>
    <s v=""/>
  </r>
  <r>
    <n v="347"/>
    <s v="True"/>
    <d v="2020-05-15T13:21:26"/>
    <s v="R_1QEISn5FhoJsRpk"/>
    <x v="1"/>
    <x v="2"/>
    <x v="1"/>
    <x v="0"/>
    <x v="0"/>
    <x v="0"/>
    <x v="13"/>
    <x v="9"/>
    <x v="1"/>
    <x v="1"/>
    <s v=""/>
    <s v="Less than $150 USD"/>
    <x v="0"/>
    <s v=""/>
  </r>
  <r>
    <n v="340"/>
    <s v="True"/>
    <d v="2020-05-17T00:32:58"/>
    <s v="R_AGz1U3yaLWEYFI5"/>
    <x v="2"/>
    <x v="0"/>
    <x v="0"/>
    <x v="3"/>
    <x v="0"/>
    <x v="0"/>
    <x v="26"/>
    <x v="0"/>
    <x v="7"/>
    <x v="0"/>
    <s v="Knowing where EPIC will be held in 2021 would help me decide whether to attend (remotely) in 2020.  Also, I don't really understand the &quot;catalyst&quot; thing.  "/>
    <s v="$300"/>
    <x v="3"/>
    <s v=""/>
  </r>
  <r>
    <n v="114"/>
    <s v="True"/>
    <d v="2020-05-08T06:04:27"/>
    <s v="R_upNHhjRnDNoMFb3"/>
    <x v="1"/>
    <x v="1"/>
    <x v="1"/>
    <x v="6"/>
    <x v="1"/>
    <x v="1"/>
    <x v="6"/>
    <x v="20"/>
    <x v="1"/>
    <x v="1"/>
    <s v=""/>
    <s v="$400"/>
    <x v="6"/>
    <s v=""/>
  </r>
  <r>
    <n v="153"/>
    <s v="True"/>
    <d v="2020-05-08T06:19:44"/>
    <s v="R_OqHWoezXvIZHZpT"/>
    <x v="0"/>
    <x v="0"/>
    <x v="1"/>
    <x v="5"/>
    <x v="1"/>
    <x v="2"/>
    <x v="0"/>
    <x v="11"/>
    <x v="4"/>
    <x v="2"/>
    <s v="I would love to attend if it is affordable"/>
    <s v="$250"/>
    <x v="5"/>
    <s v=""/>
  </r>
  <r>
    <n v="367"/>
    <s v="True"/>
    <d v="2020-05-08T06:35:20"/>
    <s v="R_2uvsZO52UMItSs1"/>
    <x v="2"/>
    <x v="0"/>
    <x v="2"/>
    <x v="5"/>
    <x v="1"/>
    <x v="2"/>
    <x v="1"/>
    <x v="0"/>
    <x v="1"/>
    <x v="1"/>
    <s v="The question about financial impact is not capturing the reality that the future is very uncertain. While I still have my job, I’m preparing for being laid off, and have changed my saving, spending, investing strategy. In other words, I’m preparing for a negative financial change and suspect that I may be in a very different position than I am now come Nov. That uncertain future factors into my answer about what I want to spend for EPIC 2020 (which I value very much). "/>
    <s v="$250"/>
    <x v="5"/>
    <s v=""/>
  </r>
  <r>
    <n v="145"/>
    <s v="True"/>
    <d v="2020-05-08T06:38:45"/>
    <s v="R_1GU0S2VMV9wMlzI"/>
    <x v="2"/>
    <x v="0"/>
    <x v="0"/>
    <x v="2"/>
    <x v="1"/>
    <x v="3"/>
    <x v="4"/>
    <x v="9"/>
    <x v="5"/>
    <x v="1"/>
    <s v=""/>
    <s v="$350"/>
    <x v="3"/>
    <s v="$300"/>
  </r>
  <r>
    <n v="225"/>
    <s v="True"/>
    <d v="2020-05-08T06:45:51"/>
    <s v="R_0CfgjcpDG8X877P"/>
    <x v="1"/>
    <x v="1"/>
    <x v="4"/>
    <x v="6"/>
    <x v="1"/>
    <x v="4"/>
    <x v="1"/>
    <x v="0"/>
    <x v="1"/>
    <x v="1"/>
    <s v="I love that EPIC2020 is still going to happen!  Let's do this together!! "/>
    <s v="$400"/>
    <x v="1"/>
    <s v="$200"/>
  </r>
  <r>
    <n v="113"/>
    <s v="True"/>
    <d v="2020-05-08T07:03:56"/>
    <s v="R_DdiZv0LGgEU7uE1"/>
    <x v="2"/>
    <x v="0"/>
    <x v="2"/>
    <x v="0"/>
    <x v="1"/>
    <x v="5"/>
    <x v="0"/>
    <x v="21"/>
    <x v="4"/>
    <x v="0"/>
    <s v=""/>
    <s v="Less than $150 USD"/>
    <x v="0"/>
    <s v=""/>
  </r>
  <r>
    <n v="277"/>
    <s v="True"/>
    <d v="2020-05-08T07:10:27"/>
    <s v="R_PRN0yvlAL48MzQd"/>
    <x v="0"/>
    <x v="0"/>
    <x v="3"/>
    <x v="7"/>
    <x v="1"/>
    <x v="2"/>
    <x v="0"/>
    <x v="0"/>
    <x v="5"/>
    <x v="0"/>
    <s v=""/>
    <s v="$500"/>
    <x v="5"/>
    <s v="$250"/>
  </r>
  <r>
    <n v="117"/>
    <s v="True"/>
    <d v="2020-05-08T07:11:10"/>
    <s v="R_4VqI9kuqYx4COnD"/>
    <x v="0"/>
    <x v="0"/>
    <x v="0"/>
    <x v="4"/>
    <x v="1"/>
    <x v="6"/>
    <x v="13"/>
    <x v="3"/>
    <x v="6"/>
    <x v="1"/>
    <s v=""/>
    <s v="$150"/>
    <x v="4"/>
    <s v=""/>
  </r>
  <r>
    <n v="229"/>
    <s v="True"/>
    <d v="2020-05-08T07:12:17"/>
    <s v="R_2rObAEFXxSHUgPg"/>
    <x v="0"/>
    <x v="0"/>
    <x v="0"/>
    <x v="4"/>
    <x v="1"/>
    <x v="5"/>
    <x v="0"/>
    <x v="0"/>
    <x v="0"/>
    <x v="1"/>
    <s v="My non-profit does not have a lot of experience with ethnography, and neither do I. However, I've found that exposing myself to new ideas via this organization has expanded my creativity when designing virtual events. Thank you!"/>
    <s v="$150"/>
    <x v="0"/>
    <s v="Less than $150 USD"/>
  </r>
  <r>
    <n v="649"/>
    <s v="True"/>
    <d v="2020-05-08T07:32:26"/>
    <s v="R_2zAazcWIeLxquYS"/>
    <x v="2"/>
    <x v="0"/>
    <x v="1"/>
    <x v="3"/>
    <x v="1"/>
    <x v="4"/>
    <x v="4"/>
    <x v="0"/>
    <x v="4"/>
    <x v="0"/>
    <s v="I'm in the midst of helping to plan a smaller local insights industry conference, so conference format is on my mind. I think it will be hard for people to make time and motivate to sit at their desk for a full day to attend a virtual conference. The key will be opportunities for attendees to interact...if possible in smaller groups in satellite cities. This may all factor into your cost consideration already...but I think the presentations are a catalyst for the real value of conferences, which is interaction and discussion with peers. As budget allows, focus as much as possible on providing clever ways of interaction and engagement to enhance the value proposition of the conference."/>
    <s v="$300"/>
    <x v="1"/>
    <s v="$200"/>
  </r>
  <r>
    <n v="68"/>
    <s v="True"/>
    <d v="2020-05-08T07:37:22"/>
    <s v="R_2cuZP8aGc0deUmn"/>
    <x v="2"/>
    <x v="1"/>
    <x v="1"/>
    <x v="0"/>
    <x v="1"/>
    <x v="5"/>
    <x v="0"/>
    <x v="0"/>
    <x v="3"/>
    <x v="0"/>
    <s v=""/>
    <s v="Less than $150 USD"/>
    <x v="0"/>
    <s v=""/>
  </r>
  <r>
    <n v="392"/>
    <s v="True"/>
    <d v="2020-05-08T07:41:12"/>
    <s v="R_3HHgMwhgVdBzMk1"/>
    <x v="2"/>
    <x v="1"/>
    <x v="2"/>
    <x v="3"/>
    <x v="1"/>
    <x v="2"/>
    <x v="3"/>
    <x v="1"/>
    <x v="3"/>
    <x v="1"/>
    <s v=""/>
    <s v="$300"/>
    <x v="5"/>
    <s v="$250"/>
  </r>
  <r>
    <n v="274"/>
    <s v="True"/>
    <d v="2020-05-08T07:52:00"/>
    <s v="R_1QYZQL1NscjbBgB"/>
    <x v="0"/>
    <x v="0"/>
    <x v="2"/>
    <x v="6"/>
    <x v="1"/>
    <x v="3"/>
    <x v="1"/>
    <x v="0"/>
    <x v="1"/>
    <x v="1"/>
    <s v=""/>
    <s v="$400"/>
    <x v="3"/>
    <s v="$300"/>
  </r>
  <r>
    <n v="132"/>
    <s v="True"/>
    <d v="2020-05-08T08:01:18"/>
    <s v="R_1er4ElsmcQwjWlM"/>
    <x v="0"/>
    <x v="0"/>
    <x v="1"/>
    <x v="3"/>
    <x v="1"/>
    <x v="3"/>
    <x v="12"/>
    <x v="0"/>
    <x v="1"/>
    <x v="0"/>
    <s v=""/>
    <s v="$300"/>
    <x v="3"/>
    <s v=""/>
  </r>
  <r>
    <n v="154"/>
    <s v="True"/>
    <d v="2020-05-08T08:02:21"/>
    <s v="R_2DNrzFwSz8vnLTw"/>
    <x v="0"/>
    <x v="0"/>
    <x v="2"/>
    <x v="4"/>
    <x v="1"/>
    <x v="5"/>
    <x v="0"/>
    <x v="0"/>
    <x v="6"/>
    <x v="1"/>
    <s v="More details about the virtual venue can help me decide whether to register or not. "/>
    <s v="$150"/>
    <x v="0"/>
    <s v="Less than $150 USD"/>
  </r>
  <r>
    <n v="105"/>
    <s v="True"/>
    <d v="2020-05-08T08:03:05"/>
    <s v="R_3L24YoPvqmVpCjL"/>
    <x v="1"/>
    <x v="1"/>
    <x v="3"/>
    <x v="6"/>
    <x v="1"/>
    <x v="4"/>
    <x v="19"/>
    <x v="0"/>
    <x v="1"/>
    <x v="1"/>
    <s v="looking forward to it!"/>
    <s v="$400"/>
    <x v="1"/>
    <s v="$200"/>
  </r>
  <r>
    <n v="137"/>
    <s v="True"/>
    <d v="2020-05-08T08:03:06"/>
    <s v="R_21tiPy8tKFa0W20"/>
    <x v="1"/>
    <x v="1"/>
    <x v="4"/>
    <x v="5"/>
    <x v="1"/>
    <x v="6"/>
    <x v="26"/>
    <x v="0"/>
    <x v="3"/>
    <x v="0"/>
    <s v=""/>
    <s v="$250"/>
    <x v="4"/>
    <s v="$150"/>
  </r>
  <r>
    <n v="4504"/>
    <s v="True"/>
    <d v="2020-05-08T08:08:25"/>
    <s v="R_1NlTCOPAq7wWV5b"/>
    <x v="2"/>
    <x v="0"/>
    <x v="3"/>
    <x v="2"/>
    <x v="1"/>
    <x v="4"/>
    <x v="4"/>
    <x v="0"/>
    <x v="1"/>
    <x v="0"/>
    <s v="Previously the cost of the conference has been prohibitive of me attending. I get a set amount of conference funding every year and so I try to make it stretch as far as it can, meaning I often don't even consider attending EPIC. I'm looking forward to something more reasonably priced to ensure I'm able to attend every year and staying better connected to this community of practice."/>
    <s v="$350"/>
    <x v="1"/>
    <s v="$200"/>
  </r>
  <r>
    <n v="121"/>
    <s v="True"/>
    <d v="2020-05-08T08:36:58"/>
    <s v="R_6xSneMEo2XJpT5T"/>
    <x v="0"/>
    <x v="0"/>
    <x v="1"/>
    <x v="1"/>
    <x v="1"/>
    <x v="6"/>
    <x v="1"/>
    <x v="0"/>
    <x v="5"/>
    <x v="1"/>
    <s v=""/>
    <s v="$200"/>
    <x v="4"/>
    <s v="$150"/>
  </r>
  <r>
    <n v="101"/>
    <s v="True"/>
    <d v="2020-05-08T09:07:48"/>
    <s v="R_2cvJP1YTOMTi4KY"/>
    <x v="2"/>
    <x v="1"/>
    <x v="4"/>
    <x v="4"/>
    <x v="1"/>
    <x v="6"/>
    <x v="27"/>
    <x v="0"/>
    <x v="9"/>
    <x v="4"/>
    <s v=""/>
    <s v="$150"/>
    <x v="4"/>
    <s v=""/>
  </r>
  <r>
    <n v="124"/>
    <s v="True"/>
    <d v="2020-05-08T09:40:33"/>
    <s v="R_2dzrcEjiQ1R2qEN"/>
    <x v="0"/>
    <x v="0"/>
    <x v="1"/>
    <x v="0"/>
    <x v="1"/>
    <x v="7"/>
    <x v="6"/>
    <x v="0"/>
    <x v="1"/>
    <x v="1"/>
    <s v=""/>
    <s v="Less than $150 USD"/>
    <x v="9"/>
    <s v="I wouldn't attend at all"/>
  </r>
  <r>
    <n v="148"/>
    <s v="True"/>
    <d v="2020-05-08T09:43:27"/>
    <s v="R_Pv7zm5uNzfNT1nz"/>
    <x v="0"/>
    <x v="0"/>
    <x v="0"/>
    <x v="0"/>
    <x v="1"/>
    <x v="5"/>
    <x v="0"/>
    <x v="0"/>
    <x v="1"/>
    <x v="1"/>
    <s v=""/>
    <s v="Less than $150 USD"/>
    <x v="0"/>
    <s v=""/>
  </r>
  <r>
    <n v="195"/>
    <s v="True"/>
    <d v="2020-05-08T09:45:34"/>
    <s v="R_3kNgduOlk61VjdV"/>
    <x v="2"/>
    <x v="0"/>
    <x v="1"/>
    <x v="7"/>
    <x v="1"/>
    <x v="2"/>
    <x v="0"/>
    <x v="0"/>
    <x v="1"/>
    <x v="1"/>
    <s v="I lived in Melbourne prior to moving to the US, so was very excited about having an excuse to return! However, I'm pregnant and baby is due in November so this virtual conference format now means that I will be able to attend and I am grateful to have the opportunity. Of course it will not be the same as in person, but I'm very much looking forward to it nonetheless."/>
    <s v="$500"/>
    <x v="5"/>
    <s v="$250"/>
  </r>
  <r>
    <n v="1721"/>
    <s v="True"/>
    <d v="2020-05-08T09:47:40"/>
    <s v="R_2uBBSPFK5rfTlic"/>
    <x v="1"/>
    <x v="0"/>
    <x v="1"/>
    <x v="3"/>
    <x v="1"/>
    <x v="4"/>
    <x v="1"/>
    <x v="0"/>
    <x v="3"/>
    <x v="0"/>
    <s v=""/>
    <s v="$300"/>
    <x v="1"/>
    <s v="$200"/>
  </r>
  <r>
    <n v="341"/>
    <s v="True"/>
    <d v="2020-05-08T09:53:34"/>
    <s v="R_1oFMTV3vTUfhBmY"/>
    <x v="2"/>
    <x v="0"/>
    <x v="1"/>
    <x v="7"/>
    <x v="1"/>
    <x v="2"/>
    <x v="0"/>
    <x v="0"/>
    <x v="3"/>
    <x v="1"/>
    <s v="We had a very generous training budget that was eventually going to go away and has definitely gone away with Covid budget cuts. That being said, our research practice might have budget available, so finding a sweet spot for teams to get access in terms of pricing would be appreciated. Several of us had already registered for Rosenfeld's Advancing Research, but had we not, it would've been easy to swing for whatever their pricing was for up to 5? attendees."/>
    <s v="$500"/>
    <x v="5"/>
    <s v="$250"/>
  </r>
  <r>
    <n v="84"/>
    <s v="True"/>
    <d v="2020-05-08T09:53:50"/>
    <s v="R_21mGRIswYdB1SFQ"/>
    <x v="0"/>
    <x v="0"/>
    <x v="2"/>
    <x v="0"/>
    <x v="1"/>
    <x v="5"/>
    <x v="0"/>
    <x v="0"/>
    <x v="3"/>
    <x v="1"/>
    <s v=""/>
    <s v="Less than $150 USD"/>
    <x v="0"/>
    <s v=""/>
  </r>
  <r>
    <n v="365"/>
    <s v="True"/>
    <d v="2020-05-08T10:00:15"/>
    <s v="R_2BqZbUHCLmSfHQj"/>
    <x v="1"/>
    <x v="0"/>
    <x v="2"/>
    <x v="5"/>
    <x v="1"/>
    <x v="1"/>
    <x v="26"/>
    <x v="0"/>
    <x v="3"/>
    <x v="1"/>
    <s v="Because the global pandemic has massive repercussions, EPIC2020 may well well placed (anthropologists who mingle with design so much) not just to adapt but to to make a lasting transformation! What does it mean to meet as a group? What is a conference after covid? What is new about how we understand 'community'?"/>
    <s v="$250"/>
    <x v="5"/>
    <s v=""/>
  </r>
  <r>
    <n v="72"/>
    <s v="True"/>
    <d v="2020-05-08T10:15:23"/>
    <s v="R_2eXBDfROVH0Ctnm"/>
    <x v="0"/>
    <x v="0"/>
    <x v="0"/>
    <x v="0"/>
    <x v="1"/>
    <x v="5"/>
    <x v="0"/>
    <x v="9"/>
    <x v="3"/>
    <x v="1"/>
    <s v=""/>
    <s v="Less than $150 USD"/>
    <x v="0"/>
    <s v=""/>
  </r>
  <r>
    <n v="179"/>
    <s v="True"/>
    <d v="2020-05-08T10:40:32"/>
    <s v="R_Avb4AxmrhPMKTM5"/>
    <x v="2"/>
    <x v="0"/>
    <x v="2"/>
    <x v="0"/>
    <x v="1"/>
    <x v="5"/>
    <x v="0"/>
    <x v="0"/>
    <x v="1"/>
    <x v="1"/>
    <s v=""/>
    <s v="Less than $150 USD"/>
    <x v="0"/>
    <s v=""/>
  </r>
  <r>
    <n v="337"/>
    <s v="True"/>
    <d v="2020-05-08T10:54:07"/>
    <s v="R_2Wuo3vw75f3AFwS"/>
    <x v="0"/>
    <x v="0"/>
    <x v="2"/>
    <x v="2"/>
    <x v="1"/>
    <x v="2"/>
    <x v="4"/>
    <x v="0"/>
    <x v="0"/>
    <x v="0"/>
    <s v="MadPow did it's Health XD conference virtually in April and did a good job of it, even managing break out sessions. Despite that, it was hard to be on a video conference for 5 hours, and hard to replicate these social interaction of a conference. Could EPIC be spread out over more days, w/ less time per day + just chat time for people who want to have special interest or affiliation get togethers?_x000a_"/>
    <s v="$350"/>
    <x v="5"/>
    <s v="$250"/>
  </r>
  <r>
    <n v="89"/>
    <s v="True"/>
    <d v="2020-05-08T10:56:59"/>
    <s v="R_tVSeI5VxhRRng65"/>
    <x v="2"/>
    <x v="0"/>
    <x v="3"/>
    <x v="0"/>
    <x v="1"/>
    <x v="5"/>
    <x v="6"/>
    <x v="0"/>
    <x v="1"/>
    <x v="0"/>
    <s v=""/>
    <s v="Less than $150 USD"/>
    <x v="0"/>
    <s v=""/>
  </r>
  <r>
    <n v="130"/>
    <s v="True"/>
    <d v="2020-05-08T11:09:22"/>
    <s v="R_2vcsmkYwE6g3xK4"/>
    <x v="1"/>
    <x v="0"/>
    <x v="2"/>
    <x v="2"/>
    <x v="1"/>
    <x v="2"/>
    <x v="1"/>
    <x v="0"/>
    <x v="1"/>
    <x v="1"/>
    <s v="Thank you for making it virtual and extending the submission deadline. I would be happy to help with remote facilitation/organization if you need more people."/>
    <s v="$350"/>
    <x v="5"/>
    <s v="$250"/>
  </r>
  <r>
    <n v="106"/>
    <s v="True"/>
    <d v="2020-05-08T11:43:29"/>
    <s v="R_2anNfoS4IrelsVp"/>
    <x v="0"/>
    <x v="0"/>
    <x v="2"/>
    <x v="1"/>
    <x v="1"/>
    <x v="6"/>
    <x v="28"/>
    <x v="3"/>
    <x v="1"/>
    <x v="0"/>
    <s v=""/>
    <s v="$200"/>
    <x v="4"/>
    <s v="$150"/>
  </r>
  <r>
    <n v="134"/>
    <s v="True"/>
    <d v="2020-05-08T12:13:26"/>
    <s v="R_3lPuhBzdax351t3"/>
    <x v="2"/>
    <x v="0"/>
    <x v="2"/>
    <x v="4"/>
    <x v="1"/>
    <x v="4"/>
    <x v="12"/>
    <x v="0"/>
    <x v="1"/>
    <x v="1"/>
    <s v="I think my decision to attend is based on the quality of content. "/>
    <s v="$150"/>
    <x v="4"/>
    <s v=""/>
  </r>
  <r>
    <n v="98"/>
    <s v="True"/>
    <d v="2020-05-08T12:18:29"/>
    <s v="R_3JLvHuA17dJe1xs"/>
    <x v="0"/>
    <x v="0"/>
    <x v="0"/>
    <x v="1"/>
    <x v="1"/>
    <x v="7"/>
    <x v="29"/>
    <x v="0"/>
    <x v="0"/>
    <x v="1"/>
    <s v=""/>
    <s v="$200"/>
    <x v="9"/>
    <s v="I wouldn't attend at all"/>
  </r>
  <r>
    <n v="279"/>
    <s v="True"/>
    <d v="2020-05-08T13:54:36"/>
    <s v="R_2OZ2iMxAwE5Dihc"/>
    <x v="2"/>
    <x v="0"/>
    <x v="1"/>
    <x v="5"/>
    <x v="1"/>
    <x v="6"/>
    <x v="0"/>
    <x v="0"/>
    <x v="1"/>
    <x v="1"/>
    <s v="Would love to attend. I think professional community has increased importance in this historical moment, so that increases my desire to attend. Despite being large, my company can be picky about what it funds so I am not sure I can obtain assistance. "/>
    <s v="$250"/>
    <x v="4"/>
    <s v="$150"/>
  </r>
  <r>
    <n v="93"/>
    <s v="True"/>
    <d v="2020-05-08T15:06:53"/>
    <s v="R_1mgY0oBg3hABVkT"/>
    <x v="1"/>
    <x v="1"/>
    <x v="2"/>
    <x v="9"/>
    <x v="1"/>
    <x v="8"/>
    <x v="13"/>
    <x v="0"/>
    <x v="1"/>
    <x v="1"/>
    <s v=""/>
    <s v="$600"/>
    <x v="7"/>
    <s v="$500"/>
  </r>
  <r>
    <n v="152"/>
    <s v="True"/>
    <d v="2020-05-08T18:05:11"/>
    <s v="R_2aXFyQhgPU3nrV7"/>
    <x v="0"/>
    <x v="0"/>
    <x v="2"/>
    <x v="0"/>
    <x v="1"/>
    <x v="4"/>
    <x v="0"/>
    <x v="0"/>
    <x v="10"/>
    <x v="0"/>
    <s v=""/>
    <s v="Less than $150 USD"/>
    <x v="0"/>
    <s v=""/>
  </r>
  <r>
    <n v="124"/>
    <s v="True"/>
    <d v="2020-05-08T18:32:36"/>
    <s v="R_BA61jZLsJUis33H"/>
    <x v="0"/>
    <x v="0"/>
    <x v="1"/>
    <x v="7"/>
    <x v="1"/>
    <x v="5"/>
    <x v="1"/>
    <x v="0"/>
    <x v="1"/>
    <x v="0"/>
    <s v=""/>
    <s v="$500"/>
    <x v="0"/>
    <s v="Less than $150 USD"/>
  </r>
  <r>
    <n v="292"/>
    <s v="True"/>
    <d v="2020-05-08T20:55:11"/>
    <s v="R_2YWXPoVqvKFRkAd"/>
    <x v="1"/>
    <x v="2"/>
    <x v="0"/>
    <x v="0"/>
    <x v="1"/>
    <x v="5"/>
    <x v="13"/>
    <x v="0"/>
    <x v="1"/>
    <x v="3"/>
    <s v="I don't think you should try to recreate the conference virtually. It would be nice to have an annual engagement, but I think it needs to evolve into something different that is appropriate for the medium."/>
    <s v="Less than $150 USD"/>
    <x v="0"/>
    <s v=""/>
  </r>
  <r>
    <n v="220"/>
    <s v="True"/>
    <d v="2020-05-09T05:48:26"/>
    <s v="R_1NDoTFJIdsG7HSS"/>
    <x v="2"/>
    <x v="0"/>
    <x v="4"/>
    <x v="1"/>
    <x v="1"/>
    <x v="5"/>
    <x v="1"/>
    <x v="15"/>
    <x v="1"/>
    <x v="1"/>
    <s v="I would really want to hear about best online practices, it is a survival theme during the pandemics."/>
    <s v="$200"/>
    <x v="0"/>
    <s v="Less than $150 USD"/>
  </r>
  <r>
    <n v="78"/>
    <s v="True"/>
    <d v="2020-05-09T08:48:01"/>
    <s v="R_1oIvuerN4vsx1tM"/>
    <x v="2"/>
    <x v="0"/>
    <x v="2"/>
    <x v="3"/>
    <x v="1"/>
    <x v="2"/>
    <x v="6"/>
    <x v="0"/>
    <x v="1"/>
    <x v="1"/>
    <s v=""/>
    <s v="$300"/>
    <x v="5"/>
    <s v="$250"/>
  </r>
  <r>
    <n v="108"/>
    <s v="True"/>
    <d v="2020-05-09T12:11:56"/>
    <s v="R_1C3jnXQFz1JqmFj"/>
    <x v="0"/>
    <x v="0"/>
    <x v="2"/>
    <x v="4"/>
    <x v="1"/>
    <x v="5"/>
    <x v="9"/>
    <x v="0"/>
    <x v="0"/>
    <x v="1"/>
    <s v=""/>
    <s v="$150"/>
    <x v="0"/>
    <s v="Less than $150 USD"/>
  </r>
  <r>
    <n v="366"/>
    <s v="True"/>
    <d v="2020-05-10T07:53:06"/>
    <s v="R_2t5Lt4FyiliYy0Y"/>
    <x v="0"/>
    <x v="0"/>
    <x v="0"/>
    <x v="1"/>
    <x v="1"/>
    <x v="5"/>
    <x v="0"/>
    <x v="0"/>
    <x v="1"/>
    <x v="0"/>
    <s v="I’ve never been a le to participle before because my company wouldn’t pay for travel and I couldn’t afford it. I hope this year is affordable. Also, I very much like the setup of the Migraine World Summit, which has always been virtual. Maybe check that out. Perhaps after releasing a recording of a presentation or interview the speaker could also host an “office hours” type session to take questions. "/>
    <s v="$200"/>
    <x v="0"/>
    <s v="Less than $150 USD"/>
  </r>
  <r>
    <n v="74"/>
    <s v="True"/>
    <d v="2020-05-10T09:07:06"/>
    <s v="R_2veqcvT6fZaxGKm"/>
    <x v="2"/>
    <x v="0"/>
    <x v="2"/>
    <x v="3"/>
    <x v="1"/>
    <x v="4"/>
    <x v="6"/>
    <x v="0"/>
    <x v="1"/>
    <x v="0"/>
    <s v=""/>
    <s v="$300"/>
    <x v="1"/>
    <s v="$200"/>
  </r>
  <r>
    <n v="131"/>
    <s v="True"/>
    <d v="2020-05-10T18:11:05"/>
    <s v="R_1py7nc24iGOzlFs"/>
    <x v="1"/>
    <x v="1"/>
    <x v="1"/>
    <x v="0"/>
    <x v="1"/>
    <x v="5"/>
    <x v="0"/>
    <x v="7"/>
    <x v="5"/>
    <x v="1"/>
    <s v=""/>
    <s v="Less than $150 USD"/>
    <x v="0"/>
    <s v=""/>
  </r>
  <r>
    <n v="70"/>
    <s v="True"/>
    <d v="2020-05-10T18:18:53"/>
    <s v="R_0iAvcediXJAG6OJ"/>
    <x v="2"/>
    <x v="0"/>
    <x v="2"/>
    <x v="5"/>
    <x v="1"/>
    <x v="7"/>
    <x v="0"/>
    <x v="7"/>
    <x v="5"/>
    <x v="0"/>
    <s v=""/>
    <s v="$250"/>
    <x v="9"/>
    <s v="I wouldn't attend at all"/>
  </r>
  <r>
    <n v="96"/>
    <s v="True"/>
    <d v="2020-05-10T18:21:20"/>
    <s v="R_OkDEvJWI4UJ8ToR"/>
    <x v="2"/>
    <x v="0"/>
    <x v="1"/>
    <x v="0"/>
    <x v="1"/>
    <x v="7"/>
    <x v="0"/>
    <x v="7"/>
    <x v="5"/>
    <x v="1"/>
    <s v="I'm only associated with EPIC through RMIT so I probably wouldn't attend otherwise. "/>
    <s v="Less than $150 USD"/>
    <x v="9"/>
    <s v="I wouldn't attend at all"/>
  </r>
  <r>
    <n v="166"/>
    <s v="True"/>
    <d v="2020-05-10T19:11:38"/>
    <s v="R_0d0UEktBvdiy6nn"/>
    <x v="2"/>
    <x v="0"/>
    <x v="2"/>
    <x v="4"/>
    <x v="1"/>
    <x v="5"/>
    <x v="0"/>
    <x v="7"/>
    <x v="1"/>
    <x v="0"/>
    <s v="It will be my first EPIC conference, so very much looking forward to the talks and learnings to come"/>
    <s v="$150"/>
    <x v="0"/>
    <s v="Less than $150 USD"/>
  </r>
  <r>
    <n v="93"/>
    <s v="True"/>
    <d v="2020-05-10T19:18:06"/>
    <s v="R_3DjpDE5OtPGBE9C"/>
    <x v="1"/>
    <x v="1"/>
    <x v="0"/>
    <x v="1"/>
    <x v="1"/>
    <x v="5"/>
    <x v="0"/>
    <x v="7"/>
    <x v="3"/>
    <x v="0"/>
    <s v="If it is remote and not in an Australian-friendly time zone I would be highly unlikely to register"/>
    <s v="$200"/>
    <x v="0"/>
    <s v="Less than $150 USD"/>
  </r>
  <r>
    <n v="95"/>
    <s v="True"/>
    <d v="2020-05-10T21:06:22"/>
    <s v="R_3j9xySt26HV27Ih"/>
    <x v="1"/>
    <x v="1"/>
    <x v="2"/>
    <x v="0"/>
    <x v="1"/>
    <x v="5"/>
    <x v="0"/>
    <x v="7"/>
    <x v="5"/>
    <x v="1"/>
    <s v=""/>
    <s v="Less than $150 USD"/>
    <x v="0"/>
    <s v=""/>
  </r>
  <r>
    <n v="123"/>
    <s v="True"/>
    <d v="2020-05-10T23:10:25"/>
    <s v="R_cYk3xyTZQZ1W6Gd"/>
    <x v="0"/>
    <x v="0"/>
    <x v="0"/>
    <x v="1"/>
    <x v="1"/>
    <x v="4"/>
    <x v="0"/>
    <x v="0"/>
    <x v="1"/>
    <x v="1"/>
    <s v=""/>
    <s v="$200"/>
    <x v="1"/>
    <s v=""/>
  </r>
  <r>
    <n v="208"/>
    <s v="True"/>
    <d v="2020-05-11T02:15:22"/>
    <s v="R_UgOwNigDxxgaFuV"/>
    <x v="1"/>
    <x v="1"/>
    <x v="0"/>
    <x v="1"/>
    <x v="1"/>
    <x v="3"/>
    <x v="0"/>
    <x v="7"/>
    <x v="1"/>
    <x v="1"/>
    <s v="I am very excited about this event.  My only worry is the timezones. Earlier it was planned to be in Melbourne, now that it is virtual, I worry if it would be at odd hours for us. Most of your talks are. "/>
    <s v="$200"/>
    <x v="1"/>
    <s v=""/>
  </r>
  <r>
    <n v="84"/>
    <s v="True"/>
    <d v="2020-05-11T03:26:58"/>
    <s v="R_1jkuGGdAKIG9OIx"/>
    <x v="1"/>
    <x v="1"/>
    <x v="1"/>
    <x v="0"/>
    <x v="1"/>
    <x v="5"/>
    <x v="6"/>
    <x v="3"/>
    <x v="1"/>
    <x v="3"/>
    <s v=""/>
    <s v="Less than $150 USD"/>
    <x v="0"/>
    <s v=""/>
  </r>
  <r>
    <n v="153"/>
    <s v="True"/>
    <d v="2020-05-11T06:54:51"/>
    <s v="R_1Cv9xetaS1wXg6N"/>
    <x v="1"/>
    <x v="1"/>
    <x v="1"/>
    <x v="5"/>
    <x v="1"/>
    <x v="6"/>
    <x v="0"/>
    <x v="7"/>
    <x v="8"/>
    <x v="0"/>
    <s v=""/>
    <s v="$250"/>
    <x v="4"/>
    <s v="$150"/>
  </r>
  <r>
    <n v="105"/>
    <s v="True"/>
    <d v="2020-05-11T09:02:51"/>
    <s v="R_ZskP0d5JTthexnr"/>
    <x v="0"/>
    <x v="0"/>
    <x v="0"/>
    <x v="1"/>
    <x v="1"/>
    <x v="5"/>
    <x v="0"/>
    <x v="10"/>
    <x v="1"/>
    <x v="1"/>
    <s v=""/>
    <s v="$200"/>
    <x v="0"/>
    <s v="Less than $150 USD"/>
  </r>
  <r>
    <n v="175"/>
    <s v="True"/>
    <d v="2020-05-11T09:25:21"/>
    <s v="R_2Ubb5IiHb11IBLa"/>
    <x v="2"/>
    <x v="0"/>
    <x v="2"/>
    <x v="5"/>
    <x v="1"/>
    <x v="6"/>
    <x v="21"/>
    <x v="0"/>
    <x v="4"/>
    <x v="0"/>
    <s v="So excited this is happening virtually! It would be great if there could be local hubs (safety permitting) that meet during the conference, perhaps aligned at times with the hubs in nearest time-zones, in a &quot;sun never sets on EPIC&quot; style... "/>
    <s v="$250"/>
    <x v="4"/>
    <s v="$150"/>
  </r>
  <r>
    <n v="105"/>
    <s v="True"/>
    <d v="2020-05-11T13:18:05"/>
    <s v="R_2zGYDDKeRnxL6xk"/>
    <x v="0"/>
    <x v="0"/>
    <x v="1"/>
    <x v="4"/>
    <x v="1"/>
    <x v="6"/>
    <x v="0"/>
    <x v="0"/>
    <x v="1"/>
    <x v="0"/>
    <s v=""/>
    <s v="$150"/>
    <x v="4"/>
    <s v=""/>
  </r>
  <r>
    <n v="263"/>
    <s v="True"/>
    <d v="2020-05-11T16:15:56"/>
    <s v="R_30wpWGsaCAAmFT8"/>
    <x v="1"/>
    <x v="1"/>
    <x v="1"/>
    <x v="5"/>
    <x v="1"/>
    <x v="6"/>
    <x v="30"/>
    <x v="0"/>
    <x v="3"/>
    <x v="1"/>
    <s v=""/>
    <s v="$250"/>
    <x v="4"/>
    <s v="$150"/>
  </r>
  <r>
    <n v="82"/>
    <s v="True"/>
    <d v="2020-05-12T09:24:22"/>
    <s v="R_2VkDBEsvz8cbxae"/>
    <x v="0"/>
    <x v="0"/>
    <x v="2"/>
    <x v="4"/>
    <x v="1"/>
    <x v="6"/>
    <x v="0"/>
    <x v="0"/>
    <x v="1"/>
    <x v="1"/>
    <s v=""/>
    <s v="$150"/>
    <x v="4"/>
    <s v=""/>
  </r>
  <r>
    <n v="130"/>
    <s v="True"/>
    <d v="2020-05-12T09:31:34"/>
    <s v="R_2BzHXodpvZKSlCS"/>
    <x v="2"/>
    <x v="0"/>
    <x v="0"/>
    <x v="1"/>
    <x v="1"/>
    <x v="5"/>
    <x v="0"/>
    <x v="0"/>
    <x v="3"/>
    <x v="0"/>
    <s v=""/>
    <s v="$200"/>
    <x v="0"/>
    <s v="Less than $150 USD"/>
  </r>
  <r>
    <n v="137"/>
    <s v="True"/>
    <d v="2020-05-12T10:27:12"/>
    <s v="R_3scRgtQ1naagXAJ"/>
    <x v="2"/>
    <x v="1"/>
    <x v="1"/>
    <x v="4"/>
    <x v="1"/>
    <x v="6"/>
    <x v="4"/>
    <x v="0"/>
    <x v="1"/>
    <x v="0"/>
    <s v=""/>
    <s v="$150"/>
    <x v="4"/>
    <s v=""/>
  </r>
  <r>
    <n v="147"/>
    <s v="True"/>
    <d v="2020-05-12T10:41:26"/>
    <s v="R_2w0sTwHvC31KmUb"/>
    <x v="0"/>
    <x v="0"/>
    <x v="2"/>
    <x v="9"/>
    <x v="1"/>
    <x v="3"/>
    <x v="0"/>
    <x v="0"/>
    <x v="0"/>
    <x v="1"/>
    <s v=""/>
    <s v="$600"/>
    <x v="3"/>
    <s v="$300"/>
  </r>
  <r>
    <n v="10747"/>
    <s v="True"/>
    <d v="2020-05-12T11:47:40"/>
    <s v="R_A0a2hSbM4g9Iok9"/>
    <x v="1"/>
    <x v="1"/>
    <x v="2"/>
    <x v="5"/>
    <x v="1"/>
    <x v="1"/>
    <x v="14"/>
    <x v="0"/>
    <x v="1"/>
    <x v="0"/>
    <s v=""/>
    <s v="$250"/>
    <x v="5"/>
    <s v=""/>
  </r>
  <r>
    <n v="77"/>
    <s v="True"/>
    <d v="2020-05-12T13:54:43"/>
    <s v="R_1jl9zGeKL1AwhLo"/>
    <x v="2"/>
    <x v="0"/>
    <x v="2"/>
    <x v="0"/>
    <x v="1"/>
    <x v="7"/>
    <x v="6"/>
    <x v="0"/>
    <x v="1"/>
    <x v="3"/>
    <s v=""/>
    <s v="Less than $150 USD"/>
    <x v="9"/>
    <s v="I wouldn't attend at all"/>
  </r>
  <r>
    <n v="381"/>
    <s v="True"/>
    <d v="2020-05-12T13:56:58"/>
    <s v="R_11Z1NxVTMA33Xol"/>
    <x v="0"/>
    <x v="1"/>
    <x v="0"/>
    <x v="7"/>
    <x v="1"/>
    <x v="2"/>
    <x v="0"/>
    <x v="0"/>
    <x v="1"/>
    <x v="3"/>
    <s v=""/>
    <s v="$500"/>
    <x v="5"/>
    <s v="$250"/>
  </r>
  <r>
    <n v="422"/>
    <s v="True"/>
    <d v="2020-05-12T14:12:16"/>
    <s v="R_31yGfXD4X6VcAFh"/>
    <x v="1"/>
    <x v="0"/>
    <x v="1"/>
    <x v="4"/>
    <x v="1"/>
    <x v="5"/>
    <x v="6"/>
    <x v="16"/>
    <x v="4"/>
    <x v="2"/>
    <s v="The EPIC conferences are VERY good. The challenge I face is that I have limited funds and the small consultancy that I work for is doing everything to restrict or constrain expenditure. Be great if EPIC2020 could still go ahead and be affordable for everyone."/>
    <s v="$150"/>
    <x v="0"/>
    <s v="Less than $150 USD"/>
  </r>
  <r>
    <n v="142"/>
    <s v="True"/>
    <d v="2020-05-12T15:13:37"/>
    <s v="R_Tpe23RSQ2DND6g1"/>
    <x v="2"/>
    <x v="0"/>
    <x v="1"/>
    <x v="0"/>
    <x v="1"/>
    <x v="5"/>
    <x v="0"/>
    <x v="7"/>
    <x v="1"/>
    <x v="3"/>
    <s v=""/>
    <s v="Less than $150 USD"/>
    <x v="0"/>
    <s v=""/>
  </r>
  <r>
    <n v="278"/>
    <s v="True"/>
    <d v="2020-05-12T19:54:50"/>
    <s v="R_2pJkCCI8J2sHiyl"/>
    <x v="1"/>
    <x v="1"/>
    <x v="3"/>
    <x v="8"/>
    <x v="1"/>
    <x v="2"/>
    <x v="0"/>
    <x v="7"/>
    <x v="5"/>
    <x v="1"/>
    <s v="Having a virtual conference reflects the way that many of us, and our research participants, have to work this year, which is likely to make it an even richer collaborative experience. Also, it probably makes the conference much more accessible to many who would not have been able to travel to attend it for reasons that are unrelated to the COVID19 pandemic."/>
    <s v="$450"/>
    <x v="5"/>
    <s v="$250"/>
  </r>
  <r>
    <n v="339"/>
    <s v="True"/>
    <d v="2020-05-12T22:09:53"/>
    <s v="R_9WQWkIs15uG7GKZ"/>
    <x v="1"/>
    <x v="1"/>
    <x v="0"/>
    <x v="6"/>
    <x v="1"/>
    <x v="1"/>
    <x v="0"/>
    <x v="7"/>
    <x v="2"/>
    <x v="0"/>
    <s v="I was looking forward to it being in person in Australia - I hope this doesn't deter that from happening in the future!"/>
    <s v="$400"/>
    <x v="6"/>
    <s v=""/>
  </r>
  <r>
    <n v="168"/>
    <s v="True"/>
    <d v="2020-05-12T23:07:24"/>
    <s v="R_1DwCgezCsKaKMXZ"/>
    <x v="1"/>
    <x v="1"/>
    <x v="2"/>
    <x v="3"/>
    <x v="1"/>
    <x v="6"/>
    <x v="19"/>
    <x v="0"/>
    <x v="1"/>
    <x v="0"/>
    <s v=""/>
    <s v="$300"/>
    <x v="4"/>
    <s v="$150"/>
  </r>
  <r>
    <n v="105"/>
    <s v="True"/>
    <d v="2020-05-13T00:05:14"/>
    <s v="R_3oSCT3FjlY06SnZ"/>
    <x v="1"/>
    <x v="1"/>
    <x v="2"/>
    <x v="3"/>
    <x v="1"/>
    <x v="3"/>
    <x v="17"/>
    <x v="7"/>
    <x v="1"/>
    <x v="1"/>
    <s v=""/>
    <s v="$300"/>
    <x v="3"/>
    <s v=""/>
  </r>
  <r>
    <n v="88"/>
    <s v="True"/>
    <d v="2020-05-13T01:53:16"/>
    <s v="R_1Kj9xnFLzY9Z5vk"/>
    <x v="2"/>
    <x v="2"/>
    <x v="2"/>
    <x v="0"/>
    <x v="1"/>
    <x v="7"/>
    <x v="20"/>
    <x v="5"/>
    <x v="3"/>
    <x v="0"/>
    <s v=""/>
    <s v="Less than $150 USD"/>
    <x v="9"/>
    <s v="I wouldn't attend at all"/>
  </r>
  <r>
    <n v="286"/>
    <s v="True"/>
    <d v="2020-05-13T04:41:06"/>
    <s v="R_wXKzOxbT1TtPsEV"/>
    <x v="0"/>
    <x v="0"/>
    <x v="2"/>
    <x v="2"/>
    <x v="1"/>
    <x v="4"/>
    <x v="0"/>
    <x v="3"/>
    <x v="1"/>
    <x v="0"/>
    <s v=""/>
    <s v="$350"/>
    <x v="1"/>
    <s v="$200"/>
  </r>
  <r>
    <n v="108"/>
    <s v="True"/>
    <d v="2020-05-13T06:41:29"/>
    <s v="R_3fK6ANpESYBstpo"/>
    <x v="1"/>
    <x v="1"/>
    <x v="2"/>
    <x v="3"/>
    <x v="1"/>
    <x v="6"/>
    <x v="31"/>
    <x v="7"/>
    <x v="5"/>
    <x v="0"/>
    <s v=""/>
    <s v="$300"/>
    <x v="4"/>
    <s v="$150"/>
  </r>
  <r>
    <n v="215"/>
    <s v="True"/>
    <d v="2020-05-14T07:03:35"/>
    <s v="R_1DSXawSie9KcbfO"/>
    <x v="0"/>
    <x v="0"/>
    <x v="2"/>
    <x v="0"/>
    <x v="1"/>
    <x v="4"/>
    <x v="2"/>
    <x v="0"/>
    <x v="2"/>
    <x v="1"/>
    <s v="I’m excited to participate."/>
    <s v="Less than $150 USD"/>
    <x v="0"/>
    <s v=""/>
  </r>
  <r>
    <n v="161"/>
    <s v="True"/>
    <d v="2020-05-14T07:19:16"/>
    <s v="R_1lmfMk1UKB7TDHG"/>
    <x v="0"/>
    <x v="0"/>
    <x v="1"/>
    <x v="3"/>
    <x v="1"/>
    <x v="3"/>
    <x v="0"/>
    <x v="0"/>
    <x v="5"/>
    <x v="1"/>
    <s v="I am new to the community and was unable to get a spot to attend the RI conference (near my home/work), so attending Melbourne was not on my radar. I'm actually more willing to attend, as an outsider, this (hopefully) less expensive and more accessible online option. "/>
    <s v="$300"/>
    <x v="3"/>
    <s v=""/>
  </r>
  <r>
    <n v="95"/>
    <s v="True"/>
    <d v="2020-05-14T07:33:03"/>
    <s v="R_3My4bZWE2kpoEOq"/>
    <x v="0"/>
    <x v="0"/>
    <x v="1"/>
    <x v="3"/>
    <x v="1"/>
    <x v="5"/>
    <x v="0"/>
    <x v="0"/>
    <x v="4"/>
    <x v="1"/>
    <s v=""/>
    <s v="$300"/>
    <x v="0"/>
    <s v="Less than $150 USD"/>
  </r>
  <r>
    <n v="202"/>
    <s v="True"/>
    <d v="2020-05-14T08:13:22"/>
    <s v="R_2uHEJAtdcQzx4Og"/>
    <x v="0"/>
    <x v="0"/>
    <x v="1"/>
    <x v="4"/>
    <x v="1"/>
    <x v="7"/>
    <x v="0"/>
    <x v="0"/>
    <x v="1"/>
    <x v="3"/>
    <s v="I respect what EPIC does, but the conference has always felt out of reach for me. II've never worked anywhere that funded int'l conference travel. Only domestic."/>
    <s v="$150"/>
    <x v="9"/>
    <s v="I wouldn't attend at all"/>
  </r>
  <r>
    <n v="283"/>
    <s v="True"/>
    <d v="2020-05-14T08:28:26"/>
    <s v="R_2ttGyRpRGs3HGZa"/>
    <x v="1"/>
    <x v="2"/>
    <x v="2"/>
    <x v="4"/>
    <x v="1"/>
    <x v="5"/>
    <x v="14"/>
    <x v="0"/>
    <x v="1"/>
    <x v="1"/>
    <s v="The best part of EPIC is the networking and following up with individual presenters with the added benefit of exploring a different culture/city. Without those things, and the financial instability of my organization, it is unknown if I will pay to attend this year. It is easy to be distracted at home during talks. How can we keep it interactive? Thanks."/>
    <s v="$150"/>
    <x v="0"/>
    <s v="Less than $150 USD"/>
  </r>
  <r>
    <n v="150"/>
    <s v="True"/>
    <d v="2020-05-14T09:40:37"/>
    <s v="R_23dCsxxPMbfMn9F"/>
    <x v="0"/>
    <x v="0"/>
    <x v="0"/>
    <x v="5"/>
    <x v="1"/>
    <x v="6"/>
    <x v="0"/>
    <x v="0"/>
    <x v="1"/>
    <x v="0"/>
    <s v="Thanks for all your hard work to adapt"/>
    <s v="$250"/>
    <x v="4"/>
    <s v="$150"/>
  </r>
  <r>
    <n v="102"/>
    <s v="True"/>
    <d v="2020-05-14T09:49:51"/>
    <s v="R_0Pzkre5p0LZ4Eet"/>
    <x v="0"/>
    <x v="0"/>
    <x v="1"/>
    <x v="1"/>
    <x v="1"/>
    <x v="6"/>
    <x v="0"/>
    <x v="0"/>
    <x v="1"/>
    <x v="0"/>
    <s v=""/>
    <s v="$200"/>
    <x v="4"/>
    <s v="$150"/>
  </r>
  <r>
    <n v="91"/>
    <s v="True"/>
    <d v="2020-05-14T11:14:11"/>
    <s v="R_32KsmXggSTYkE2l"/>
    <x v="2"/>
    <x v="0"/>
    <x v="2"/>
    <x v="1"/>
    <x v="1"/>
    <x v="4"/>
    <x v="1"/>
    <x v="0"/>
    <x v="1"/>
    <x v="1"/>
    <s v=""/>
    <s v="$200"/>
    <x v="1"/>
    <s v=""/>
  </r>
  <r>
    <n v="134"/>
    <s v="True"/>
    <d v="2020-05-14T15:17:45"/>
    <s v="R_3dFYNfP3iWVo6QZ"/>
    <x v="2"/>
    <x v="0"/>
    <x v="2"/>
    <x v="5"/>
    <x v="1"/>
    <x v="2"/>
    <x v="0"/>
    <x v="22"/>
    <x v="5"/>
    <x v="3"/>
    <s v=""/>
    <s v="$250"/>
    <x v="5"/>
    <s v=""/>
  </r>
  <r>
    <n v="166"/>
    <s v="True"/>
    <d v="2020-05-14T15:58:29"/>
    <s v="R_1q3RvgWSaqo4s8X"/>
    <x v="0"/>
    <x v="0"/>
    <x v="2"/>
    <x v="7"/>
    <x v="1"/>
    <x v="2"/>
    <x v="32"/>
    <x v="0"/>
    <x v="1"/>
    <x v="0"/>
    <s v=""/>
    <s v="$500"/>
    <x v="5"/>
    <s v="$250"/>
  </r>
  <r>
    <n v="114"/>
    <s v="True"/>
    <d v="2020-05-14T16:07:37"/>
    <s v="R_w6hYBEReNfwxhsd"/>
    <x v="1"/>
    <x v="2"/>
    <x v="0"/>
    <x v="4"/>
    <x v="1"/>
    <x v="7"/>
    <x v="22"/>
    <x v="7"/>
    <x v="5"/>
    <x v="0"/>
    <s v=""/>
    <s v="$150"/>
    <x v="9"/>
    <s v="I wouldn't attend at all"/>
  </r>
  <r>
    <n v="140"/>
    <s v="True"/>
    <d v="2020-05-08T06:02:55"/>
    <s v="R_1l6lfcQV0TrkiFf"/>
    <x v="0"/>
    <x v="0"/>
    <x v="1"/>
    <x v="0"/>
    <x v="2"/>
    <x v="6"/>
    <x v="4"/>
    <x v="3"/>
    <x v="5"/>
    <x v="1"/>
    <s v="Hope it can work!"/>
    <s v="Less than $150 USD"/>
    <x v="0"/>
    <s v=""/>
  </r>
  <r>
    <n v="193"/>
    <s v="True"/>
    <d v="2020-05-08T06:07:04"/>
    <s v="R_1HqwTavz1CyK51Z"/>
    <x v="0"/>
    <x v="0"/>
    <x v="0"/>
    <x v="1"/>
    <x v="2"/>
    <x v="5"/>
    <x v="0"/>
    <x v="3"/>
    <x v="2"/>
    <x v="2"/>
    <s v=""/>
    <s v="$200"/>
    <x v="0"/>
    <s v="Less than $150 USD"/>
  </r>
  <r>
    <n v="109"/>
    <s v="True"/>
    <d v="2020-05-08T06:12:51"/>
    <s v="R_3G6D96C8VoIj55X"/>
    <x v="1"/>
    <x v="1"/>
    <x v="1"/>
    <x v="2"/>
    <x v="2"/>
    <x v="2"/>
    <x v="33"/>
    <x v="3"/>
    <x v="4"/>
    <x v="1"/>
    <s v=""/>
    <s v="$350"/>
    <x v="5"/>
    <s v="$250"/>
  </r>
  <r>
    <n v="141"/>
    <s v="True"/>
    <d v="2020-05-08T06:28:37"/>
    <s v="R_3qpQsS84zzoWDU3"/>
    <x v="0"/>
    <x v="0"/>
    <x v="0"/>
    <x v="10"/>
    <x v="2"/>
    <x v="5"/>
    <x v="0"/>
    <x v="0"/>
    <x v="1"/>
    <x v="1"/>
    <s v=""/>
    <s v="$650"/>
    <x v="0"/>
    <s v="Less than $150 USD"/>
  </r>
  <r>
    <n v="146"/>
    <s v="True"/>
    <d v="2020-05-08T06:31:37"/>
    <s v="R_VLjFVwUdnWxFn1f"/>
    <x v="0"/>
    <x v="0"/>
    <x v="1"/>
    <x v="6"/>
    <x v="2"/>
    <x v="4"/>
    <x v="0"/>
    <x v="17"/>
    <x v="3"/>
    <x v="1"/>
    <s v=""/>
    <s v="$400"/>
    <x v="1"/>
    <s v="$200"/>
  </r>
  <r>
    <n v="124"/>
    <s v="True"/>
    <d v="2020-05-08T06:34:52"/>
    <s v="R_4UtGDsbl01VgMSJ"/>
    <x v="0"/>
    <x v="0"/>
    <x v="1"/>
    <x v="2"/>
    <x v="2"/>
    <x v="5"/>
    <x v="13"/>
    <x v="0"/>
    <x v="3"/>
    <x v="1"/>
    <s v=""/>
    <s v="$350"/>
    <x v="0"/>
    <s v="Less than $150 USD"/>
  </r>
  <r>
    <n v="306"/>
    <s v="True"/>
    <d v="2020-05-08T06:35:22"/>
    <s v="R_2fvUFRDeh0Pt1NM"/>
    <x v="2"/>
    <x v="0"/>
    <x v="4"/>
    <x v="6"/>
    <x v="2"/>
    <x v="6"/>
    <x v="1"/>
    <x v="3"/>
    <x v="4"/>
    <x v="0"/>
    <s v="I think the biggest challenge will be creating opportunities to meet and network with people which is a big part of the appeal of the conference. I hope there are still ways to connect with people in other regions, with a bit of timezone wrangling. The other challenge will be making remote presentations engaging. Shorter sessions with more breaks, and perhaps spreading  the conference over more days to support that could help. "/>
    <s v="$400"/>
    <x v="4"/>
    <s v="$150"/>
  </r>
  <r>
    <n v="235"/>
    <s v="True"/>
    <d v="2020-05-08T07:03:32"/>
    <s v="R_sv6djKAii5uhGLL"/>
    <x v="2"/>
    <x v="0"/>
    <x v="2"/>
    <x v="0"/>
    <x v="2"/>
    <x v="5"/>
    <x v="13"/>
    <x v="0"/>
    <x v="1"/>
    <x v="1"/>
    <s v="Having a lower price point for more registrations to build out membership.  Cost has made it so we've sent 2 people in person but if it less than $300 I could press for more folks "/>
    <s v="Less than $150 USD"/>
    <x v="0"/>
    <s v=""/>
  </r>
  <r>
    <n v="233"/>
    <s v="True"/>
    <d v="2020-05-08T08:10:06"/>
    <s v="R_2AXrJz6AGwhaIHv"/>
    <x v="2"/>
    <x v="0"/>
    <x v="4"/>
    <x v="11"/>
    <x v="2"/>
    <x v="9"/>
    <x v="34"/>
    <x v="0"/>
    <x v="1"/>
    <x v="1"/>
    <s v="I will miss the in-person presentations, conversations, and events the most. However, I really look forward to anything you all are able to offer virtually. "/>
    <s v="$550"/>
    <x v="8"/>
    <s v="$450"/>
  </r>
  <r>
    <n v="169"/>
    <s v="True"/>
    <d v="2020-05-08T08:23:24"/>
    <s v="R_1DOqK9EWGi4wojV"/>
    <x v="1"/>
    <x v="1"/>
    <x v="1"/>
    <x v="7"/>
    <x v="2"/>
    <x v="3"/>
    <x v="6"/>
    <x v="0"/>
    <x v="1"/>
    <x v="0"/>
    <s v=""/>
    <s v="$500"/>
    <x v="3"/>
    <s v="$300"/>
  </r>
  <r>
    <n v="95"/>
    <s v="True"/>
    <d v="2020-05-08T08:51:29"/>
    <s v="R_1jenASEkK9NAH1L"/>
    <x v="2"/>
    <x v="2"/>
    <x v="1"/>
    <x v="0"/>
    <x v="2"/>
    <x v="7"/>
    <x v="3"/>
    <x v="0"/>
    <x v="0"/>
    <x v="1"/>
    <s v=""/>
    <s v="Less than $150 USD"/>
    <x v="9"/>
    <s v="I wouldn't attend at all"/>
  </r>
  <r>
    <n v="196"/>
    <s v="True"/>
    <d v="2020-05-08T09:08:42"/>
    <s v="R_pbIWSJm1GodRh4d"/>
    <x v="1"/>
    <x v="0"/>
    <x v="2"/>
    <x v="7"/>
    <x v="2"/>
    <x v="1"/>
    <x v="11"/>
    <x v="0"/>
    <x v="1"/>
    <x v="0"/>
    <s v="Excited to see how EPIC makes a fabulous virtual event! "/>
    <s v="$500"/>
    <x v="6"/>
    <s v="$400"/>
  </r>
  <r>
    <n v="587"/>
    <s v="True"/>
    <d v="2020-05-08T09:24:46"/>
    <s v="R_120hWM0uKZtqALP"/>
    <x v="0"/>
    <x v="1"/>
    <x v="2"/>
    <x v="3"/>
    <x v="2"/>
    <x v="7"/>
    <x v="6"/>
    <x v="0"/>
    <x v="1"/>
    <x v="1"/>
    <s v=""/>
    <s v="$300"/>
    <x v="9"/>
    <s v="I wouldn't attend at all"/>
  </r>
  <r>
    <n v="85"/>
    <s v="True"/>
    <d v="2020-05-08T09:36:50"/>
    <s v="R_10qI7UiP1eCxOs5"/>
    <x v="0"/>
    <x v="0"/>
    <x v="1"/>
    <x v="4"/>
    <x v="2"/>
    <x v="5"/>
    <x v="6"/>
    <x v="0"/>
    <x v="1"/>
    <x v="0"/>
    <s v=""/>
    <s v="$150"/>
    <x v="0"/>
    <s v="Less than $150 USD"/>
  </r>
  <r>
    <n v="107"/>
    <s v="True"/>
    <d v="2020-05-08T09:42:34"/>
    <s v="R_3iUdRylgELi3QHn"/>
    <x v="0"/>
    <x v="0"/>
    <x v="0"/>
    <x v="3"/>
    <x v="2"/>
    <x v="7"/>
    <x v="1"/>
    <x v="0"/>
    <x v="0"/>
    <x v="1"/>
    <s v=""/>
    <s v="$300"/>
    <x v="9"/>
    <s v="I wouldn't attend at all"/>
  </r>
  <r>
    <n v="108"/>
    <s v="True"/>
    <d v="2020-05-08T09:44:43"/>
    <s v="R_2XcCKBQflBq34Dl"/>
    <x v="0"/>
    <x v="0"/>
    <x v="2"/>
    <x v="2"/>
    <x v="2"/>
    <x v="6"/>
    <x v="0"/>
    <x v="0"/>
    <x v="1"/>
    <x v="1"/>
    <s v=""/>
    <s v="$350"/>
    <x v="4"/>
    <s v="$150"/>
  </r>
  <r>
    <n v="209"/>
    <s v="True"/>
    <d v="2020-05-08T10:11:00"/>
    <s v="R_3JpVuQq6qxOPZL1"/>
    <x v="0"/>
    <x v="0"/>
    <x v="0"/>
    <x v="5"/>
    <x v="2"/>
    <x v="6"/>
    <x v="0"/>
    <x v="0"/>
    <x v="0"/>
    <x v="3"/>
    <s v=""/>
    <s v="$250"/>
    <x v="4"/>
    <s v="$150"/>
  </r>
  <r>
    <n v="407"/>
    <s v="True"/>
    <d v="2020-05-08T10:31:21"/>
    <s v="R_cvf5kQfpg2TAmat"/>
    <x v="0"/>
    <x v="0"/>
    <x v="0"/>
    <x v="3"/>
    <x v="2"/>
    <x v="3"/>
    <x v="13"/>
    <x v="23"/>
    <x v="3"/>
    <x v="0"/>
    <s v="The reason that my organization is not thinking about spending money on the conference is that my partners are very cautious about spending money. Not necesarilly that we are doing bad. I would love to attend in person but I am willing to participate virtually because the content of the conferences is excellent."/>
    <s v="$300"/>
    <x v="3"/>
    <s v=""/>
  </r>
  <r>
    <n v="59"/>
    <s v="True"/>
    <d v="2020-05-08T11:56:18"/>
    <s v="R_3PX38mC9UI9rOB3"/>
    <x v="1"/>
    <x v="1"/>
    <x v="0"/>
    <x v="10"/>
    <x v="2"/>
    <x v="8"/>
    <x v="1"/>
    <x v="0"/>
    <x v="1"/>
    <x v="1"/>
    <s v=""/>
    <s v="$650"/>
    <x v="7"/>
    <s v="$500"/>
  </r>
  <r>
    <n v="81"/>
    <s v="True"/>
    <d v="2020-05-08T12:04:19"/>
    <s v="R_3oHivFzDiXQXFcL"/>
    <x v="2"/>
    <x v="0"/>
    <x v="2"/>
    <x v="3"/>
    <x v="2"/>
    <x v="4"/>
    <x v="0"/>
    <x v="0"/>
    <x v="5"/>
    <x v="1"/>
    <s v=""/>
    <s v="$300"/>
    <x v="1"/>
    <s v="$200"/>
  </r>
  <r>
    <n v="103"/>
    <s v="True"/>
    <d v="2020-05-08T12:25:26"/>
    <s v="R_1gHMP6GQgURCaj2"/>
    <x v="0"/>
    <x v="0"/>
    <x v="1"/>
    <x v="1"/>
    <x v="2"/>
    <x v="4"/>
    <x v="4"/>
    <x v="0"/>
    <x v="1"/>
    <x v="1"/>
    <s v=""/>
    <s v="$200"/>
    <x v="1"/>
    <s v=""/>
  </r>
  <r>
    <n v="81"/>
    <s v="True"/>
    <d v="2020-05-08T13:21:57"/>
    <s v="R_3htkksNaOuAzpHm"/>
    <x v="1"/>
    <x v="1"/>
    <x v="4"/>
    <x v="0"/>
    <x v="2"/>
    <x v="5"/>
    <x v="3"/>
    <x v="0"/>
    <x v="0"/>
    <x v="1"/>
    <s v=""/>
    <s v="Less than $150 USD"/>
    <x v="0"/>
    <s v=""/>
  </r>
  <r>
    <n v="179"/>
    <s v="True"/>
    <d v="2020-05-08T14:14:10"/>
    <s v="R_3iwcISFRZcCHPsx"/>
    <x v="0"/>
    <x v="0"/>
    <x v="1"/>
    <x v="7"/>
    <x v="2"/>
    <x v="2"/>
    <x v="0"/>
    <x v="9"/>
    <x v="1"/>
    <x v="0"/>
    <s v="It was hard to answer a price since I'm not sure how interactive sessions will be, if we'll have workshops etc. I answered assuming it would be mostly talks"/>
    <s v="$500"/>
    <x v="5"/>
    <s v="$250"/>
  </r>
  <r>
    <n v="109"/>
    <s v="True"/>
    <d v="2020-05-08T15:46:46"/>
    <s v="R_3e9QH96y8yU432I"/>
    <x v="1"/>
    <x v="1"/>
    <x v="4"/>
    <x v="0"/>
    <x v="2"/>
    <x v="7"/>
    <x v="13"/>
    <x v="0"/>
    <x v="1"/>
    <x v="1"/>
    <s v=""/>
    <s v="Less than $150 USD"/>
    <x v="9"/>
    <s v="I wouldn't attend at all"/>
  </r>
  <r>
    <n v="221"/>
    <s v="True"/>
    <d v="2020-05-08T20:54:50"/>
    <s v="R_2uJ77tJqRb505uz"/>
    <x v="0"/>
    <x v="0"/>
    <x v="1"/>
    <x v="2"/>
    <x v="2"/>
    <x v="6"/>
    <x v="0"/>
    <x v="0"/>
    <x v="1"/>
    <x v="0"/>
    <s v="I am looking forward to attend - hopefully - for the first time!"/>
    <s v="$350"/>
    <x v="4"/>
    <s v="$150"/>
  </r>
  <r>
    <n v="65"/>
    <s v="True"/>
    <d v="2020-05-09T08:43:14"/>
    <s v="R_2VsaU11Ytiw47cx"/>
    <x v="0"/>
    <x v="1"/>
    <x v="0"/>
    <x v="1"/>
    <x v="2"/>
    <x v="7"/>
    <x v="0"/>
    <x v="0"/>
    <x v="6"/>
    <x v="1"/>
    <s v=""/>
    <s v="$200"/>
    <x v="9"/>
    <s v="I wouldn't attend at all"/>
  </r>
  <r>
    <n v="150"/>
    <s v="True"/>
    <d v="2020-05-10T05:16:10"/>
    <s v="R_4UUEwXRpw83N9tv"/>
    <x v="0"/>
    <x v="0"/>
    <x v="2"/>
    <x v="1"/>
    <x v="2"/>
    <x v="6"/>
    <x v="4"/>
    <x v="3"/>
    <x v="2"/>
    <x v="2"/>
    <s v=""/>
    <s v="$200"/>
    <x v="4"/>
    <s v="$150"/>
  </r>
  <r>
    <n v="98"/>
    <s v="True"/>
    <d v="2020-05-10T18:43:33"/>
    <s v="R_3KZSFdtdksO5E1r"/>
    <x v="0"/>
    <x v="0"/>
    <x v="1"/>
    <x v="7"/>
    <x v="2"/>
    <x v="2"/>
    <x v="6"/>
    <x v="7"/>
    <x v="1"/>
    <x v="1"/>
    <s v=""/>
    <s v="$500"/>
    <x v="5"/>
    <s v="$250"/>
  </r>
  <r>
    <n v="76"/>
    <s v="True"/>
    <d v="2020-05-10T20:07:36"/>
    <s v="R_2wAZyot8PlPp0V6"/>
    <x v="1"/>
    <x v="1"/>
    <x v="3"/>
    <x v="1"/>
    <x v="2"/>
    <x v="5"/>
    <x v="0"/>
    <x v="7"/>
    <x v="5"/>
    <x v="1"/>
    <s v=""/>
    <s v="$200"/>
    <x v="0"/>
    <s v="Less than $150 USD"/>
  </r>
  <r>
    <n v="84"/>
    <s v="True"/>
    <d v="2020-05-11T00:20:01"/>
    <s v="R_10IAfJWSKhUZYlk"/>
    <x v="1"/>
    <x v="2"/>
    <x v="1"/>
    <x v="0"/>
    <x v="2"/>
    <x v="5"/>
    <x v="0"/>
    <x v="0"/>
    <x v="5"/>
    <x v="1"/>
    <s v=""/>
    <s v="Less than $150 USD"/>
    <x v="0"/>
    <s v=""/>
  </r>
  <r>
    <n v="76"/>
    <s v="True"/>
    <d v="2020-05-11T07:11:55"/>
    <s v="R_1hDZ0xq8jlC06E4"/>
    <x v="2"/>
    <x v="0"/>
    <x v="3"/>
    <x v="3"/>
    <x v="2"/>
    <x v="10"/>
    <x v="1"/>
    <x v="0"/>
    <x v="1"/>
    <x v="3"/>
    <s v=""/>
    <s v="$300"/>
    <x v="3"/>
    <s v=""/>
  </r>
  <r>
    <n v="338"/>
    <s v="True"/>
    <d v="2020-05-11T10:04:56"/>
    <s v="R_4O8ANPMbyjajMVX"/>
    <x v="0"/>
    <x v="0"/>
    <x v="2"/>
    <x v="0"/>
    <x v="2"/>
    <x v="5"/>
    <x v="0"/>
    <x v="0"/>
    <x v="4"/>
    <x v="0"/>
    <s v=""/>
    <s v="Less than $150 USD"/>
    <x v="0"/>
    <s v=""/>
  </r>
  <r>
    <n v="181"/>
    <s v="True"/>
    <d v="2020-05-11T10:29:31"/>
    <s v="R_2OU2AO6V7Cu4Fur"/>
    <x v="2"/>
    <x v="0"/>
    <x v="1"/>
    <x v="9"/>
    <x v="2"/>
    <x v="2"/>
    <x v="1"/>
    <x v="0"/>
    <x v="1"/>
    <x v="1"/>
    <s v=""/>
    <s v="$600"/>
    <x v="5"/>
    <s v="$250"/>
  </r>
  <r>
    <n v="104"/>
    <s v="True"/>
    <d v="2020-05-12T07:11:29"/>
    <s v="R_sRODHzvMy6e2r61"/>
    <x v="0"/>
    <x v="0"/>
    <x v="0"/>
    <x v="0"/>
    <x v="2"/>
    <x v="5"/>
    <x v="1"/>
    <x v="0"/>
    <x v="1"/>
    <x v="0"/>
    <s v=""/>
    <s v="Less than $150 USD"/>
    <x v="0"/>
    <s v=""/>
  </r>
  <r>
    <n v="149"/>
    <s v="True"/>
    <d v="2020-05-12T09:03:41"/>
    <s v="R_VR8JggKdA5bBx29"/>
    <x v="0"/>
    <x v="0"/>
    <x v="2"/>
    <x v="6"/>
    <x v="2"/>
    <x v="6"/>
    <x v="1"/>
    <x v="0"/>
    <x v="4"/>
    <x v="1"/>
    <s v="Excited for the virtual conference, and not having to travel to Australia! "/>
    <s v="$400"/>
    <x v="4"/>
    <s v="$150"/>
  </r>
  <r>
    <n v="355"/>
    <s v="True"/>
    <d v="2020-05-12T09:20:49"/>
    <s v="R_2s0ZQL0Ov7dOm3X"/>
    <x v="0"/>
    <x v="0"/>
    <x v="0"/>
    <x v="1"/>
    <x v="2"/>
    <x v="6"/>
    <x v="4"/>
    <x v="3"/>
    <x v="2"/>
    <x v="2"/>
    <s v="I feel its geared more towards academics and students. Some of the language feels academic for the sake of it (sometimes just plain odd!) Would be good if it attracted more clients. But v. glad EPIC exists. "/>
    <s v="$200"/>
    <x v="4"/>
    <s v="$150"/>
  </r>
  <r>
    <n v="122"/>
    <s v="True"/>
    <d v="2020-05-12T10:08:43"/>
    <s v="R_Z7W8unSZL0lYjPr"/>
    <x v="2"/>
    <x v="0"/>
    <x v="2"/>
    <x v="0"/>
    <x v="2"/>
    <x v="5"/>
    <x v="0"/>
    <x v="5"/>
    <x v="2"/>
    <x v="0"/>
    <s v=""/>
    <s v="Less than $150 USD"/>
    <x v="0"/>
    <s v=""/>
  </r>
  <r>
    <n v="201"/>
    <s v="True"/>
    <d v="2020-05-12T10:34:32"/>
    <s v="R_1i3Vv7d3UUU1q3x"/>
    <x v="0"/>
    <x v="1"/>
    <x v="1"/>
    <x v="0"/>
    <x v="2"/>
    <x v="5"/>
    <x v="0"/>
    <x v="0"/>
    <x v="2"/>
    <x v="2"/>
    <s v="Even though I'm a cultural anthropologist, I've never been inclined to attend an EPIC conference. I haven't liked the locations either (sorry!), and my sense is that EPIC is perhaps overly academic and UX related. "/>
    <s v="Less than $150 USD"/>
    <x v="0"/>
    <s v=""/>
  </r>
  <r>
    <n v="96"/>
    <s v="True"/>
    <d v="2020-05-12T11:22:51"/>
    <s v="R_2veq2El8YULdKxT"/>
    <x v="0"/>
    <x v="0"/>
    <x v="0"/>
    <x v="5"/>
    <x v="2"/>
    <x v="6"/>
    <x v="4"/>
    <x v="0"/>
    <x v="5"/>
    <x v="1"/>
    <s v=""/>
    <s v="$250"/>
    <x v="4"/>
    <s v="$150"/>
  </r>
  <r>
    <n v="549"/>
    <s v="True"/>
    <d v="2020-05-12T11:40:07"/>
    <s v="R_1psUxSFeWnCMIPs"/>
    <x v="1"/>
    <x v="0"/>
    <x v="2"/>
    <x v="8"/>
    <x v="2"/>
    <x v="4"/>
    <x v="32"/>
    <x v="0"/>
    <x v="1"/>
    <x v="0"/>
    <s v="My biggest problem with EPIC 2020 has been focusing on it in the midst of the pandemic, working from home, and imminent changes at my job.  I have had a hard time getting my head around what I should propose.  Somehow I want a choice that is not a case study (I don't have one this year), a pecha kucha (I've been trying, but am coming up short in conceiving one), or a catalyst (I'm still confused as to what a catalyst really is, so I just think of it as a paper.)  At this point I think catalyst might be my best option, but the days are ticking away and I haven't written a proposal yet.  "/>
    <s v="$450"/>
    <x v="1"/>
    <s v="$200"/>
  </r>
  <r>
    <n v="559"/>
    <s v="True"/>
    <d v="2020-05-12T11:52:16"/>
    <s v="R_dcHf6LIKpHvAkTv"/>
    <x v="0"/>
    <x v="0"/>
    <x v="1"/>
    <x v="5"/>
    <x v="2"/>
    <x v="5"/>
    <x v="0"/>
    <x v="0"/>
    <x v="3"/>
    <x v="1"/>
    <s v=""/>
    <s v="$250"/>
    <x v="0"/>
    <s v="Less than $150 USD"/>
  </r>
  <r>
    <n v="128"/>
    <s v="True"/>
    <d v="2020-05-12T11:53:34"/>
    <s v="R_DrfFuUiAbWLNGN3"/>
    <x v="1"/>
    <x v="1"/>
    <x v="2"/>
    <x v="2"/>
    <x v="2"/>
    <x v="6"/>
    <x v="29"/>
    <x v="0"/>
    <x v="1"/>
    <x v="1"/>
    <s v=""/>
    <s v="$350"/>
    <x v="4"/>
    <s v="$150"/>
  </r>
  <r>
    <n v="1428"/>
    <s v="True"/>
    <d v="2020-05-12T12:25:24"/>
    <s v="R_1INv76t46dCzYyF"/>
    <x v="0"/>
    <x v="0"/>
    <x v="2"/>
    <x v="7"/>
    <x v="2"/>
    <x v="6"/>
    <x v="0"/>
    <x v="0"/>
    <x v="1"/>
    <x v="1"/>
    <s v="Thanks for your hard work!"/>
    <s v="$500"/>
    <x v="4"/>
    <s v="$150"/>
  </r>
  <r>
    <n v="149"/>
    <s v="True"/>
    <d v="2020-05-12T14:21:13"/>
    <s v="R_r1qHIYxGdFoe98J"/>
    <x v="0"/>
    <x v="0"/>
    <x v="2"/>
    <x v="0"/>
    <x v="2"/>
    <x v="5"/>
    <x v="0"/>
    <x v="24"/>
    <x v="5"/>
    <x v="2"/>
    <s v=""/>
    <s v="Less than $150 USD"/>
    <x v="0"/>
    <s v=""/>
  </r>
  <r>
    <n v="162"/>
    <s v="True"/>
    <d v="2020-05-12T15:27:00"/>
    <s v="R_ab0QAtOwUvgtMPv"/>
    <x v="2"/>
    <x v="0"/>
    <x v="2"/>
    <x v="2"/>
    <x v="2"/>
    <x v="7"/>
    <x v="1"/>
    <x v="0"/>
    <x v="1"/>
    <x v="2"/>
    <s v="I would love to participate in salons with a small group of 5 - big enough to have diverse dialog, but not so big that people can't be heard."/>
    <s v="$350"/>
    <x v="9"/>
    <s v="I wouldn't attend at all"/>
  </r>
  <r>
    <n v="244"/>
    <s v="True"/>
    <d v="2020-05-12T17:11:41"/>
    <s v="R_vce5hxRIA40QKfT"/>
    <x v="1"/>
    <x v="2"/>
    <x v="2"/>
    <x v="3"/>
    <x v="2"/>
    <x v="3"/>
    <x v="14"/>
    <x v="0"/>
    <x v="1"/>
    <x v="1"/>
    <s v="I hope to participate regardless, but I'd be eager to do so if there were unique ways to leverage this situation to make things more interactive or meet new people. I *really* do not want to watch Zoom presentations for hours on end. "/>
    <s v="$300"/>
    <x v="3"/>
    <s v=""/>
  </r>
  <r>
    <n v="117"/>
    <s v="True"/>
    <d v="2020-05-12T21:50:43"/>
    <s v="R_shxKmd53mex98yd"/>
    <x v="0"/>
    <x v="0"/>
    <x v="2"/>
    <x v="0"/>
    <x v="2"/>
    <x v="6"/>
    <x v="0"/>
    <x v="9"/>
    <x v="5"/>
    <x v="0"/>
    <s v=""/>
    <s v="Less than $150 USD"/>
    <x v="0"/>
    <s v=""/>
  </r>
  <r>
    <n v="170"/>
    <s v="True"/>
    <d v="2020-05-13T08:51:10"/>
    <s v="R_3kM6AIIN9kw0ta2"/>
    <x v="0"/>
    <x v="0"/>
    <x v="3"/>
    <x v="2"/>
    <x v="2"/>
    <x v="5"/>
    <x v="13"/>
    <x v="0"/>
    <x v="1"/>
    <x v="1"/>
    <s v=""/>
    <s v="$350"/>
    <x v="0"/>
    <s v="Less than $150 USD"/>
  </r>
  <r>
    <n v="151"/>
    <s v="True"/>
    <d v="2020-05-13T10:02:10"/>
    <s v="R_1drYpg7GezUxKw2"/>
    <x v="2"/>
    <x v="0"/>
    <x v="2"/>
    <x v="7"/>
    <x v="2"/>
    <x v="8"/>
    <x v="0"/>
    <x v="9"/>
    <x v="1"/>
    <x v="1"/>
    <s v="because I haven't attended EPIC in the past, I don't know how much the in-person event cost. I'm also not sure what type of stipend, if any, you pay your speakers, so I'd be more willing to pay a higher registration fee if I knew how it would be used. "/>
    <s v="$500"/>
    <x v="7"/>
    <s v=""/>
  </r>
  <r>
    <n v="101"/>
    <s v="True"/>
    <d v="2020-05-14T07:03:20"/>
    <s v="R_1E0NQ0UeVYvnEBW"/>
    <x v="1"/>
    <x v="1"/>
    <x v="2"/>
    <x v="1"/>
    <x v="2"/>
    <x v="7"/>
    <x v="0"/>
    <x v="25"/>
    <x v="3"/>
    <x v="1"/>
    <s v=""/>
    <s v="$200"/>
    <x v="9"/>
    <s v="I wouldn't attend at all"/>
  </r>
  <r>
    <n v="134"/>
    <s v="True"/>
    <d v="2020-05-14T07:05:12"/>
    <s v="R_2trlFqitXOpqvPW"/>
    <x v="2"/>
    <x v="1"/>
    <x v="2"/>
    <x v="2"/>
    <x v="2"/>
    <x v="6"/>
    <x v="0"/>
    <x v="0"/>
    <x v="6"/>
    <x v="3"/>
    <s v=""/>
    <s v="$350"/>
    <x v="4"/>
    <s v="$150"/>
  </r>
  <r>
    <n v="226"/>
    <s v="True"/>
    <d v="2020-05-14T07:41:03"/>
    <s v="R_22yrQaXgfVq1Cbs"/>
    <x v="2"/>
    <x v="0"/>
    <x v="1"/>
    <x v="3"/>
    <x v="2"/>
    <x v="5"/>
    <x v="8"/>
    <x v="0"/>
    <x v="1"/>
    <x v="0"/>
    <s v=""/>
    <s v="$300"/>
    <x v="0"/>
    <s v="Less than $150 USD"/>
  </r>
  <r>
    <n v="120"/>
    <s v="True"/>
    <d v="2020-05-14T08:06:52"/>
    <s v="R_2SGj1ZE4cfp6zql"/>
    <x v="2"/>
    <x v="0"/>
    <x v="2"/>
    <x v="2"/>
    <x v="2"/>
    <x v="4"/>
    <x v="9"/>
    <x v="0"/>
    <x v="1"/>
    <x v="1"/>
    <s v=""/>
    <s v="$350"/>
    <x v="1"/>
    <s v="$200"/>
  </r>
  <r>
    <n v="146"/>
    <s v="True"/>
    <d v="2020-05-14T09:54:38"/>
    <s v="R_1rP7P9nHVCN57Ak"/>
    <x v="2"/>
    <x v="0"/>
    <x v="0"/>
    <x v="3"/>
    <x v="2"/>
    <x v="5"/>
    <x v="1"/>
    <x v="0"/>
    <x v="1"/>
    <x v="1"/>
    <s v=""/>
    <s v="$300"/>
    <x v="0"/>
    <s v="Less than $150 USD"/>
  </r>
  <r>
    <n v="1696"/>
    <s v="True"/>
    <d v="2020-05-14T10:27:55"/>
    <s v="R_3Pwd97M0pJzyayE"/>
    <x v="2"/>
    <x v="2"/>
    <x v="0"/>
    <x v="7"/>
    <x v="2"/>
    <x v="5"/>
    <x v="6"/>
    <x v="0"/>
    <x v="1"/>
    <x v="1"/>
    <s v=""/>
    <s v="$500"/>
    <x v="0"/>
    <s v="Less than $150 USD"/>
  </r>
  <r>
    <n v="171"/>
    <s v="True"/>
    <d v="2020-05-14T12:39:26"/>
    <s v="R_1QF0rv2QF1FnPCy"/>
    <x v="0"/>
    <x v="0"/>
    <x v="0"/>
    <x v="3"/>
    <x v="2"/>
    <x v="7"/>
    <x v="13"/>
    <x v="0"/>
    <x v="1"/>
    <x v="1"/>
    <s v="would be cool to have a pay by session model. like pay X amount for 5 sessions and unlock the ones you want. At the physical conference there are other activities to make the cost worth it wwhen sessions aren't as interesting or applicable... it will be hard to sit n fromt of the screen all day too. Would love to just pick the few that are most interesting. "/>
    <s v="$300"/>
    <x v="9"/>
    <s v="I wouldn't attend at all"/>
  </r>
  <r>
    <n v="113"/>
    <s v="True"/>
    <d v="2020-05-15T03:50:27"/>
    <s v="R_211CegbMlp5Z1du"/>
    <x v="2"/>
    <x v="0"/>
    <x v="1"/>
    <x v="4"/>
    <x v="2"/>
    <x v="5"/>
    <x v="0"/>
    <x v="2"/>
    <x v="3"/>
    <x v="0"/>
    <s v=""/>
    <s v="$150"/>
    <x v="0"/>
    <s v="Less than $150 USD"/>
  </r>
  <r>
    <n v="1070"/>
    <s v="True"/>
    <d v="2020-05-15T04:50:41"/>
    <s v="R_23VwOmYfJg2xS7I"/>
    <x v="0"/>
    <x v="0"/>
    <x v="0"/>
    <x v="6"/>
    <x v="2"/>
    <x v="3"/>
    <x v="2"/>
    <x v="17"/>
    <x v="2"/>
    <x v="2"/>
    <s v="The key thing is the social networking and serendipity - this will be the big challenge I think.... Would be interesting to think about organising hubs to do at least 1 physical event together (à la ethnoburrel in Europe last year). Or at least encouraging groups to get together physically and interact with other smaller groups around subjects of interest. Interestingly I think that people such as myself who don't ask questions much in the public forum might well be encouraged to express themselves more. One final thing.... I think, if possible, we should be thinking of spreading it out more into 2 hours / day not full time please as we'll go crazy if we have to stare at things all day. Please, please, please not West Coast times - it's a nightmare to attend unless you want to stay up very late!! One final thought : might be interesting to split the structure and take advantage of asynchronicity: so you can look at the pecha kuchas / papers etc when you want and then jump on to a chat with people. One final thing I think that the social networking - catching up buddies thing will be key... would be great to integrate some of these tools (whatsapp etc) into the way that we can share and talk about things based on people that we have already met and who are 'going'.... Right, stream of consciousness whilst trying to help my 9 yr old daughter do her maths homework... hope it helps!! PS final thought - suggestions of social rituals with a particular geography (he who thinks Australian drinks Australian) or linked to the theme or research to explore things amongst ourselves in a smaller group ??"/>
    <s v="$400"/>
    <x v="3"/>
    <s v="$300"/>
  </r>
  <r>
    <n v="145"/>
    <s v="True"/>
    <d v="2020-05-15T13:57:38"/>
    <s v="R_UMCbfOBgYocg1G1"/>
    <x v="1"/>
    <x v="2"/>
    <x v="1"/>
    <x v="3"/>
    <x v="2"/>
    <x v="4"/>
    <x v="6"/>
    <x v="0"/>
    <x v="1"/>
    <x v="1"/>
    <s v="I was really looking forward to the conference as well a proposing a topic. I'm not sure if I will be able to follow a virtual conference and really block the time in my calendar. "/>
    <s v="$300"/>
    <x v="1"/>
    <s v="$20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2">
  <r>
    <n v="127"/>
    <s v="True"/>
    <d v="2020-05-08T06:02:31"/>
    <s v="R_11js7hFLlcIiGjG"/>
    <s v="No"/>
    <s v="More likely to participate"/>
    <s v="I will not submit a proposal"/>
    <s v="Less than $150 USD"/>
    <x v="0"/>
    <s v=""/>
    <x v="0"/>
    <s v="United States of America"/>
    <x v="0"/>
    <s v="Somewhat"/>
    <s v="Due to the pandemic, my organization has cut all professional development funding. I would be interested in the virtual conference but would not be able to get funding so I would have to pay out of pocket which would be hard given salary and position uncertainty in my organization. "/>
    <s v="Less than $150 USD"/>
    <s v="Less than $150 USD"/>
    <s v=""/>
    <x v="0"/>
    <n v="0"/>
    <x v="0"/>
  </r>
  <r>
    <n v="64"/>
    <s v="True"/>
    <d v="2020-05-08T06:03:15"/>
    <s v="R_2VO6jzAY7gTxrbi"/>
    <s v="No"/>
    <s v="More likely to participate"/>
    <s v="I am unlikely to submit a proposal"/>
    <s v="Less than $150 USD"/>
    <x v="0"/>
    <s v=""/>
    <x v="0"/>
    <s v="United States of America"/>
    <x v="1"/>
    <s v="No"/>
    <s v=""/>
    <s v="Less than $150 USD"/>
    <s v="Less than $150 USD"/>
    <s v=""/>
    <x v="0"/>
    <n v="0"/>
    <x v="0"/>
  </r>
  <r>
    <n v="78"/>
    <s v="True"/>
    <d v="2020-05-08T06:03:17"/>
    <s v="R_2BA1OG6DHdywzSx"/>
    <s v="No"/>
    <s v="More likely to participate"/>
    <s v="I am unlikely to submit a proposal"/>
    <s v="Less than $150 USD"/>
    <x v="0"/>
    <s v=""/>
    <x v="0"/>
    <s v="Germany"/>
    <x v="1"/>
    <s v="Somewhat"/>
    <s v=""/>
    <s v="Less than $150 USD"/>
    <s v="Less than $150 USD"/>
    <s v=""/>
    <x v="0"/>
    <n v="0"/>
    <x v="0"/>
  </r>
  <r>
    <n v="308"/>
    <s v="True"/>
    <d v="2020-05-08T06:05:27"/>
    <s v="R_uyoFHo5GvAu25u9"/>
    <s v="No"/>
    <s v="More likely to participate"/>
    <s v="I am considering submitting a proposal"/>
    <s v="$200"/>
    <x v="0"/>
    <s v=""/>
    <x v="1"/>
    <s v="United States of America"/>
    <x v="2"/>
    <s v="Yes, very much"/>
    <s v=""/>
    <s v="$200"/>
    <s v="$200"/>
    <s v=""/>
    <x v="1"/>
    <n v="0"/>
    <x v="1"/>
  </r>
  <r>
    <n v="129"/>
    <s v="True"/>
    <d v="2020-05-08T06:05:43"/>
    <s v="R_12gvg34KZvTxc2m"/>
    <s v="No"/>
    <s v="More likely to participate"/>
    <s v="I will not submit a proposal"/>
    <s v="$350"/>
    <x v="0"/>
    <s v=""/>
    <x v="1"/>
    <s v="United States of America"/>
    <x v="3"/>
    <s v="Somewhat"/>
    <s v="I would love to be able to attend but I do expect a virtual conference to be less expensive than a real conference.  "/>
    <s v="$350"/>
    <s v="$350"/>
    <s v=""/>
    <x v="2"/>
    <n v="0"/>
    <x v="2"/>
  </r>
  <r>
    <n v="124"/>
    <s v="True"/>
    <d v="2020-05-08T06:08:33"/>
    <s v="R_3EzJeoq3cvw01Bp"/>
    <s v="No"/>
    <s v="About the same"/>
    <s v="I am unlikely to submit a proposal"/>
    <s v="$300"/>
    <x v="0"/>
    <s v=""/>
    <x v="0"/>
    <s v="United States of America"/>
    <x v="2"/>
    <s v="Yes, very much"/>
    <s v=""/>
    <s v="$300"/>
    <s v="$300"/>
    <s v=""/>
    <x v="3"/>
    <n v="0"/>
    <x v="3"/>
  </r>
  <r>
    <n v="208"/>
    <s v="True"/>
    <d v="2020-05-08T06:09:33"/>
    <s v="R_3j7ipa29jRD6wg8"/>
    <s v="No"/>
    <s v="More likely to participate"/>
    <s v="I am considering submitting a proposal"/>
    <s v="Less than $150 USD"/>
    <x v="0"/>
    <s v=""/>
    <x v="2"/>
    <s v="United States of America"/>
    <x v="3"/>
    <s v="Yes, very much"/>
    <s v="I think it would be amazing if this year EPIC was as financially accessible as possible, given many people have lost their jobs. I would hope this is feasible, given there are no venue, food or travel costs."/>
    <s v="Less than $150 USD"/>
    <s v="Less than $150 USD"/>
    <s v=""/>
    <x v="0"/>
    <n v="0"/>
    <x v="0"/>
  </r>
  <r>
    <n v="321"/>
    <s v="True"/>
    <d v="2020-05-08T06:10:07"/>
    <s v="R_3Ep8cWxWbpcbTzz"/>
    <s v="No"/>
    <s v="More likely to participate"/>
    <s v="I will not submit a proposal"/>
    <s v="$150"/>
    <x v="0"/>
    <s v=""/>
    <x v="0"/>
    <s v="Netherlands"/>
    <x v="2"/>
    <s v="Yes, very much"/>
    <s v="There is a Design Conferences Organizers Slackgroup related to creating an online experience, with all challenges accompanying, you might want to check that out. If you want an invite, send me a pm karin@uxinsight.org, I can request adding you"/>
    <s v="$150"/>
    <s v="$150"/>
    <s v=""/>
    <x v="4"/>
    <n v="0"/>
    <x v="4"/>
  </r>
  <r>
    <n v="202"/>
    <s v="True"/>
    <d v="2020-05-08T06:15:45"/>
    <s v="R_20MqofS0jkXzzwY"/>
    <s v="Yes"/>
    <s v="More likely to participate"/>
    <s v="I will not submit a proposal"/>
    <s v="Less than $150 USD"/>
    <x v="0"/>
    <s v=""/>
    <x v="0"/>
    <s v="United Kingdom of Great Britain and Northern Ireland"/>
    <x v="2"/>
    <s v="Somewhat"/>
    <s v="As a recent graduate looking for a job, a virtual conference will be more feasible for me financially, regardless how much I wanted to be there physically"/>
    <s v="Less than $150 USD"/>
    <s v="Less than $150 USD"/>
    <s v=""/>
    <x v="0"/>
    <n v="0"/>
    <x v="0"/>
  </r>
  <r>
    <n v="82"/>
    <s v="True"/>
    <d v="2020-05-08T06:22:38"/>
    <s v="R_1BS41Pqd07MVvbN"/>
    <s v="No"/>
    <s v="More likely to participate"/>
    <s v="I am considering submitting a proposal"/>
    <s v="$150"/>
    <x v="0"/>
    <s v=""/>
    <x v="3"/>
    <s v="United States of America"/>
    <x v="4"/>
    <s v="Somewhat"/>
    <s v=""/>
    <s v="$150"/>
    <s v="$150"/>
    <s v=""/>
    <x v="4"/>
    <n v="0"/>
    <x v="4"/>
  </r>
  <r>
    <n v="269"/>
    <s v="True"/>
    <d v="2020-05-08T06:27:58"/>
    <s v="R_3KwitY0Y0afbYwm"/>
    <s v="No"/>
    <s v="More likely to participate"/>
    <s v="I am considering submitting a proposal"/>
    <s v="$200"/>
    <x v="0"/>
    <s v=""/>
    <x v="0"/>
    <s v="United States of America"/>
    <x v="5"/>
    <s v="Somewhat"/>
    <s v="I'm excited to have the opportunity to attend virtually.  I would also like to have a discussion somewhere in the program on the topic of conducting research virtually.  "/>
    <s v="$200"/>
    <s v="$200"/>
    <s v=""/>
    <x v="1"/>
    <n v="0"/>
    <x v="1"/>
  </r>
  <r>
    <n v="170"/>
    <s v="True"/>
    <d v="2020-05-08T06:30:17"/>
    <s v="R_vra8l4mkbDoCbxn"/>
    <s v="Not certain"/>
    <s v="More likely to participate"/>
    <s v="I am considering submitting a proposal"/>
    <s v="$150"/>
    <x v="0"/>
    <s v=""/>
    <x v="0"/>
    <s v="United Arab Emirates"/>
    <x v="2"/>
    <s v="Yes, very much"/>
    <s v=""/>
    <s v="$150"/>
    <s v="$150"/>
    <s v=""/>
    <x v="4"/>
    <n v="0"/>
    <x v="4"/>
  </r>
  <r>
    <n v="140"/>
    <s v="True"/>
    <d v="2020-05-08T06:33:49"/>
    <s v="R_3NDLNyTrLapwVvM"/>
    <s v="No"/>
    <s v="Less likely to participate"/>
    <s v="I am unlikely to submit a proposal"/>
    <s v="Less than $150 USD"/>
    <x v="0"/>
    <s v=""/>
    <x v="1"/>
    <s v="United States of America"/>
    <x v="2"/>
    <s v="Yes, very much"/>
    <s v="."/>
    <s v="Less than $150 USD"/>
    <s v="Less than $150 USD"/>
    <s v=""/>
    <x v="0"/>
    <n v="0"/>
    <x v="0"/>
  </r>
  <r>
    <n v="1163"/>
    <s v="True"/>
    <d v="2020-05-08T06:34:40"/>
    <s v="R_3L4FL9l6VhVNFsL"/>
    <s v="No"/>
    <s v="More likely to participate"/>
    <s v="I am unlikely to submit a proposal"/>
    <s v="Less than $150 USD"/>
    <x v="0"/>
    <s v=""/>
    <x v="4"/>
    <s v="United States of America"/>
    <x v="2"/>
    <s v="Somewhat"/>
    <s v="I really enjoyed attending EPIC conferences in the past, but what has stopped me from attending more, and from submitting papers for consideration is that the events feel quite ‘cliquey’ and corporate - some of my colleagues have had a similar experience. I realize that this is an aspect of any successful or well established conference but it does affect my decision making process at a time when finances are more of a concern. I’m glad you’re taking this survey and will consider attending EPIC2020 if the fees (determined by the needs of the community) are affordable. "/>
    <s v="Less than $150 USD"/>
    <s v="Less than $150 USD"/>
    <s v=""/>
    <x v="0"/>
    <n v="0"/>
    <x v="0"/>
  </r>
  <r>
    <n v="202"/>
    <s v="True"/>
    <d v="2020-05-08T06:38:45"/>
    <s v="R_25t3raUSeRS1Pt4"/>
    <s v="No"/>
    <s v="More likely to participate"/>
    <s v="I am unlikely to submit a proposal"/>
    <s v="$200"/>
    <x v="0"/>
    <s v=""/>
    <x v="5"/>
    <s v="United States of America"/>
    <x v="6"/>
    <s v="Somewhat"/>
    <s v=""/>
    <s v="$200"/>
    <s v="$200"/>
    <s v=""/>
    <x v="1"/>
    <n v="0"/>
    <x v="1"/>
  </r>
  <r>
    <n v="160"/>
    <s v="True"/>
    <d v="2020-05-08T06:39:13"/>
    <s v="R_27JCmMKpXsz3zlw"/>
    <s v="No"/>
    <s v="More likely to participate"/>
    <s v="I will not submit a proposal"/>
    <s v="Less than $150 USD"/>
    <x v="0"/>
    <s v=""/>
    <x v="6"/>
    <s v="Denmark"/>
    <x v="4"/>
    <s v="Yes, very much"/>
    <s v=""/>
    <s v="Less than $150 USD"/>
    <s v="Less than $150 USD"/>
    <s v=""/>
    <x v="0"/>
    <n v="0"/>
    <x v="0"/>
  </r>
  <r>
    <n v="158"/>
    <s v="True"/>
    <d v="2020-05-08T06:44:34"/>
    <s v="R_uwW8Bt0HcDjL20h"/>
    <s v="No"/>
    <s v="More likely to participate"/>
    <s v="I will not submit a proposal"/>
    <s v="$200"/>
    <x v="0"/>
    <s v=""/>
    <x v="0"/>
    <s v="Switzerland"/>
    <x v="2"/>
    <s v="Yes, very much"/>
    <s v=""/>
    <s v="$200"/>
    <s v="$200"/>
    <s v=""/>
    <x v="1"/>
    <n v="0"/>
    <x v="1"/>
  </r>
  <r>
    <n v="204"/>
    <s v="True"/>
    <d v="2020-05-08T06:51:26"/>
    <s v="R_2chgKEoFqqM8t8p"/>
    <s v="No"/>
    <s v="More likely to participate"/>
    <s v="I am considering submitting a proposal"/>
    <s v="$150"/>
    <x v="0"/>
    <s v=""/>
    <x v="3"/>
    <s v="United States of America"/>
    <x v="5"/>
    <s v="I prefer not to answer"/>
    <s v=""/>
    <s v="$150"/>
    <s v="$150"/>
    <s v=""/>
    <x v="4"/>
    <n v="0"/>
    <x v="4"/>
  </r>
  <r>
    <n v="89"/>
    <s v="True"/>
    <d v="2020-05-08T06:52:44"/>
    <s v="R_1dE9MX8xxhFiAnP"/>
    <s v="Yes"/>
    <s v="About the same"/>
    <s v="I will not submit a proposal"/>
    <s v="$250"/>
    <x v="0"/>
    <s v=""/>
    <x v="0"/>
    <s v="Australia"/>
    <x v="6"/>
    <s v="Somewhat"/>
    <s v=""/>
    <s v="$250"/>
    <s v="$250"/>
    <s v=""/>
    <x v="5"/>
    <n v="0"/>
    <x v="5"/>
  </r>
  <r>
    <n v="81"/>
    <s v="True"/>
    <d v="2020-05-08T07:03:17"/>
    <s v="R_3IY7g2C6RuhsyRW"/>
    <s v="No"/>
    <s v="More likely to participate"/>
    <s v="I am unlikely to submit a proposal"/>
    <s v="Less than $150 USD"/>
    <x v="0"/>
    <s v=""/>
    <x v="0"/>
    <s v="United Kingdom of Great Britain and Northern Ireland"/>
    <x v="2"/>
    <s v="Somewhat"/>
    <s v=""/>
    <s v="Less than $150 USD"/>
    <s v="Less than $150 USD"/>
    <s v=""/>
    <x v="0"/>
    <n v="0"/>
    <x v="0"/>
  </r>
  <r>
    <n v="120"/>
    <s v="True"/>
    <d v="2020-05-08T07:06:21"/>
    <s v="R_3HvpTdvgFCkqPxy"/>
    <s v="Not certain"/>
    <s v="More likely to participate"/>
    <s v="I will probably submit a proposal"/>
    <s v="$200"/>
    <x v="0"/>
    <s v=""/>
    <x v="0"/>
    <s v="Ireland"/>
    <x v="1"/>
    <s v="Somewhat"/>
    <s v=""/>
    <s v="$200"/>
    <s v="$200"/>
    <s v=""/>
    <x v="1"/>
    <n v="0"/>
    <x v="1"/>
  </r>
  <r>
    <n v="116"/>
    <s v="True"/>
    <d v="2020-05-08T07:23:57"/>
    <s v="R_3s63fv3nKWkkFNQ"/>
    <s v="Yes"/>
    <s v="About the same"/>
    <s v="I will not submit a proposal"/>
    <s v="$300"/>
    <x v="0"/>
    <s v=""/>
    <x v="7"/>
    <s v="Australia"/>
    <x v="7"/>
    <s v="Yes, very much"/>
    <s v=""/>
    <s v="$300"/>
    <s v="$300"/>
    <s v=""/>
    <x v="3"/>
    <n v="0"/>
    <x v="3"/>
  </r>
  <r>
    <n v="155"/>
    <s v="True"/>
    <d v="2020-05-08T07:31:25"/>
    <s v="R_1CKBYzEB1HoaGB1"/>
    <s v="No"/>
    <s v="More likely to participate"/>
    <s v="I am considering submitting a proposal"/>
    <s v="Less than $150 USD"/>
    <x v="0"/>
    <s v=""/>
    <x v="0"/>
    <s v="United Kingdom of Great Britain and Northern Ireland"/>
    <x v="2"/>
    <s v="Somewhat"/>
    <s v="It would be a dream come true to be able to attend "/>
    <s v="Less than $150 USD"/>
    <s v="Less than $150 USD"/>
    <s v=""/>
    <x v="0"/>
    <n v="0"/>
    <x v="0"/>
  </r>
  <r>
    <n v="231"/>
    <s v="True"/>
    <d v="2020-05-08T07:32:05"/>
    <s v="R_3r1hIpf3WtGhZSa"/>
    <s v="No"/>
    <s v="More likely to participate"/>
    <s v="I am unlikely to submit a proposal"/>
    <s v="$200"/>
    <x v="0"/>
    <s v=""/>
    <x v="8"/>
    <s v="United States of America"/>
    <x v="4"/>
    <s v="Somewhat"/>
    <s v="I'm looking forward to participating, and while I would like to participate in F2F networking with folks, I can probably be more engaged with the actual content via online. Hopefully this will spark some ideas for EPIC to think about multiple and diverse events worldwide in the coming years, online and in the world. Best of luck organizing this great conference!"/>
    <s v="$200"/>
    <s v="$200"/>
    <s v=""/>
    <x v="1"/>
    <n v="0"/>
    <x v="1"/>
  </r>
  <r>
    <n v="162"/>
    <s v="True"/>
    <d v="2020-05-08T07:34:39"/>
    <s v="R_1jQjZBLHBTIqVhz"/>
    <s v="No"/>
    <s v="More likely to participate"/>
    <s v="I already submitted a proposal"/>
    <s v="$300"/>
    <x v="0"/>
    <s v=""/>
    <x v="9"/>
    <s v="United States of America"/>
    <x v="5"/>
    <s v="Somewhat"/>
    <s v="I am grateful you made it virtual"/>
    <s v="$300"/>
    <s v="$300"/>
    <s v=""/>
    <x v="3"/>
    <n v="0"/>
    <x v="3"/>
  </r>
  <r>
    <n v="150"/>
    <s v="True"/>
    <d v="2020-05-08T07:37:52"/>
    <s v="R_3lJH4MV80kiwrLQ"/>
    <s v="Not certain"/>
    <s v="More likely to participate"/>
    <s v="I am unlikely to submit a proposal"/>
    <s v="$200"/>
    <x v="0"/>
    <s v=""/>
    <x v="10"/>
    <s v="United States of America"/>
    <x v="0"/>
    <s v="No"/>
    <s v="Really want to see it succeed - counting on the community to come up with some innovative, interactive formats!"/>
    <s v="$200"/>
    <s v="$200"/>
    <s v=""/>
    <x v="1"/>
    <n v="0"/>
    <x v="1"/>
  </r>
  <r>
    <n v="190"/>
    <s v="True"/>
    <d v="2020-05-08T07:40:30"/>
    <s v="R_3nctbKjluhEoWjt"/>
    <s v="Yes"/>
    <s v="About the same"/>
    <s v="I am unlikely to submit a proposal"/>
    <s v="$200"/>
    <x v="0"/>
    <s v=""/>
    <x v="11"/>
    <s v="United States of America"/>
    <x v="1"/>
    <s v="Somewhat"/>
    <s v="Make it a mix of live and recorded content!"/>
    <s v="$200"/>
    <s v="$200"/>
    <s v=""/>
    <x v="1"/>
    <n v="0"/>
    <x v="1"/>
  </r>
  <r>
    <n v="114"/>
    <s v="True"/>
    <d v="2020-05-08T07:42:24"/>
    <s v="R_22lVAqaOxgZemfx"/>
    <s v="Not certain"/>
    <s v="More likely to participate"/>
    <s v="I am considering submitting a proposal"/>
    <s v="Less than $150 USD"/>
    <x v="0"/>
    <s v=""/>
    <x v="11"/>
    <s v="United States of America"/>
    <x v="5"/>
    <s v="Yes, very much"/>
    <s v=""/>
    <s v="Less than $150 USD"/>
    <s v="Less than $150 USD"/>
    <s v=""/>
    <x v="0"/>
    <n v="0"/>
    <x v="0"/>
  </r>
  <r>
    <n v="82"/>
    <s v="True"/>
    <d v="2020-05-08T07:43:29"/>
    <s v="R_2D7abdTJ9DLv6Fv"/>
    <s v="No"/>
    <s v="More likely to participate"/>
    <s v="I will not submit a proposal"/>
    <s v="Less than $150 USD"/>
    <x v="0"/>
    <s v=""/>
    <x v="12"/>
    <s v="Canada"/>
    <x v="2"/>
    <s v="Yes, very much"/>
    <s v=""/>
    <s v="Less than $150 USD"/>
    <s v="Less than $150 USD"/>
    <s v=""/>
    <x v="0"/>
    <n v="0"/>
    <x v="0"/>
  </r>
  <r>
    <n v="82"/>
    <s v="True"/>
    <d v="2020-05-08T07:50:50"/>
    <s v="R_278YDZgOkZAtVIJ"/>
    <s v="No"/>
    <s v="Less likely to participate"/>
    <s v="I will not submit a proposal"/>
    <s v="Less than $150 USD"/>
    <x v="0"/>
    <s v=""/>
    <x v="0"/>
    <s v="Canada"/>
    <x v="4"/>
    <s v="No"/>
    <s v=""/>
    <s v="Less than $150 USD"/>
    <s v="Less than $150 USD"/>
    <s v=""/>
    <x v="0"/>
    <n v="0"/>
    <x v="0"/>
  </r>
  <r>
    <n v="504"/>
    <s v="True"/>
    <d v="2020-05-08T08:00:55"/>
    <s v="R_11bVg4GLeGLUVrI"/>
    <s v="No"/>
    <s v="About the same"/>
    <s v="I am unlikely to submit a proposal"/>
    <s v="$200"/>
    <x v="0"/>
    <s v=""/>
    <x v="1"/>
    <s v="United States of America"/>
    <x v="2"/>
    <s v="Somewhat"/>
    <s v="I’d love to see EPIC have an advocacy arm for self-employed researchers. "/>
    <s v="$200"/>
    <s v="$200"/>
    <s v=""/>
    <x v="1"/>
    <n v="0"/>
    <x v="1"/>
  </r>
  <r>
    <n v="78"/>
    <s v="True"/>
    <d v="2020-05-08T08:07:32"/>
    <s v="R_bI5Hin934o89wWJ"/>
    <s v="Yes"/>
    <s v="More likely to participate"/>
    <s v="I am unlikely to submit a proposal"/>
    <s v="Less than $150 USD"/>
    <x v="0"/>
    <s v=""/>
    <x v="0"/>
    <s v="Switzerland"/>
    <x v="5"/>
    <s v="Somewhat"/>
    <s v=""/>
    <s v="Less than $150 USD"/>
    <s v="Less than $150 USD"/>
    <s v=""/>
    <x v="0"/>
    <n v="0"/>
    <x v="0"/>
  </r>
  <r>
    <n v="117"/>
    <s v="True"/>
    <d v="2020-05-08T08:17:07"/>
    <s v="R_2sckTv5B94paMc7"/>
    <s v="No"/>
    <s v="More likely to participate"/>
    <s v="I will not submit a proposal"/>
    <s v="$150"/>
    <x v="0"/>
    <s v=""/>
    <x v="0"/>
    <s v="United States of America"/>
    <x v="3"/>
    <s v="No"/>
    <s v=""/>
    <s v="$150"/>
    <s v="$150"/>
    <s v=""/>
    <x v="4"/>
    <n v="0"/>
    <x v="4"/>
  </r>
  <r>
    <n v="103"/>
    <s v="True"/>
    <d v="2020-05-08T08:29:01"/>
    <s v="R_11dqGRIMw239z97"/>
    <s v="Yes"/>
    <s v="About the same"/>
    <s v="I am unlikely to submit a proposal"/>
    <s v="$200"/>
    <x v="0"/>
    <s v=""/>
    <x v="13"/>
    <s v="United States of America"/>
    <x v="2"/>
    <s v="Yes, very much"/>
    <s v=""/>
    <s v="$200"/>
    <s v="$200"/>
    <s v=""/>
    <x v="1"/>
    <n v="0"/>
    <x v="1"/>
  </r>
  <r>
    <n v="223"/>
    <s v="True"/>
    <d v="2020-05-08T08:32:52"/>
    <s v="R_1QrW03v7AYUqbqU"/>
    <s v="No"/>
    <s v="More likely to participate"/>
    <s v="I will not submit a proposal"/>
    <s v="$300"/>
    <x v="0"/>
    <s v=""/>
    <x v="12"/>
    <s v="Canada"/>
    <x v="4"/>
    <s v="Somewhat"/>
    <s v=""/>
    <s v="$300"/>
    <s v="$300"/>
    <s v=""/>
    <x v="3"/>
    <n v="0"/>
    <x v="3"/>
  </r>
  <r>
    <n v="2797"/>
    <s v="True"/>
    <d v="2020-05-08T08:39:48"/>
    <s v="R_2tAyf2oWBEeXfXL"/>
    <s v="No"/>
    <s v="More likely to participate"/>
    <s v="I will not submit a proposal"/>
    <s v="$150"/>
    <x v="0"/>
    <s v=""/>
    <x v="0"/>
    <s v="Portugal"/>
    <x v="1"/>
    <s v="I prefer not to answer"/>
    <s v=""/>
    <s v="$150"/>
    <s v="$150"/>
    <s v=""/>
    <x v="4"/>
    <n v="0"/>
    <x v="4"/>
  </r>
  <r>
    <n v="195"/>
    <s v="True"/>
    <d v="2020-05-08T08:42:44"/>
    <s v="R_1dg0AVAtqieoIlK"/>
    <s v="Not certain"/>
    <s v="More likely to participate"/>
    <s v="I am considering submitting a proposal"/>
    <s v="$200"/>
    <x v="0"/>
    <s v=""/>
    <x v="1"/>
    <s v="United States of America"/>
    <x v="2"/>
    <s v="Yes, very much"/>
    <s v="I think it is good to be flexible and still be able to share our thoughts and make connections despite being unable to convene in person."/>
    <s v="$200"/>
    <s v="$200"/>
    <s v=""/>
    <x v="1"/>
    <n v="0"/>
    <x v="1"/>
  </r>
  <r>
    <n v="559"/>
    <s v="True"/>
    <d v="2020-05-08T09:35:00"/>
    <s v="R_Q5hSKdilbpW94Vr"/>
    <s v="No"/>
    <s v="More likely to participate"/>
    <s v="I will not submit a proposal"/>
    <s v="$150"/>
    <x v="0"/>
    <s v=""/>
    <x v="0"/>
    <s v="United States of America"/>
    <x v="5"/>
    <s v="Somewhat"/>
    <s v=""/>
    <s v="$150"/>
    <s v="$150"/>
    <s v=""/>
    <x v="4"/>
    <n v="0"/>
    <x v="4"/>
  </r>
  <r>
    <n v="157"/>
    <s v="True"/>
    <d v="2020-05-08T09:46:35"/>
    <s v="R_1LFOrSrqrsYGFz6"/>
    <s v="No"/>
    <s v="More likely to participate"/>
    <s v="I am considering submitting a proposal"/>
    <s v="Less than $150 USD"/>
    <x v="0"/>
    <s v=""/>
    <x v="1"/>
    <s v="United States of America"/>
    <x v="2"/>
    <s v="I prefer not to answer"/>
    <s v="Perhaps a tiered registration fee, or a special fee for independents and small agencies? We don't have the luxury of being able to expense the registration fee. Time spent at the conference does not mean anyone is paying is - we pay money and receive none during that time. It is something to consider amid COVID19."/>
    <s v="Less than $150 USD"/>
    <s v="Less than $150 USD"/>
    <s v=""/>
    <x v="0"/>
    <n v="0"/>
    <x v="0"/>
  </r>
  <r>
    <n v="50"/>
    <s v="True"/>
    <d v="2020-05-08T09:47:26"/>
    <s v="R_72qP4Zz3lFCuOeR"/>
    <s v="No"/>
    <s v="More likely to participate"/>
    <s v="I am unlikely to submit a proposal"/>
    <s v="Less than $150 USD"/>
    <x v="0"/>
    <s v=""/>
    <x v="0"/>
    <s v="United States of America"/>
    <x v="3"/>
    <s v="No"/>
    <s v=""/>
    <s v="Less than $150 USD"/>
    <s v="Less than $150 USD"/>
    <s v=""/>
    <x v="0"/>
    <n v="0"/>
    <x v="0"/>
  </r>
  <r>
    <n v="237"/>
    <s v="True"/>
    <d v="2020-05-08T10:03:07"/>
    <s v="R_Os6WmllPe2MHT0J"/>
    <s v="Not certain"/>
    <s v="More likely to participate"/>
    <s v="I am considering submitting a proposal"/>
    <s v="$200"/>
    <x v="0"/>
    <s v=""/>
    <x v="12"/>
    <s v="Canada"/>
    <x v="6"/>
    <s v="I prefer not to answer"/>
    <s v=""/>
    <s v="$200"/>
    <s v="$200"/>
    <s v=""/>
    <x v="1"/>
    <n v="0"/>
    <x v="1"/>
  </r>
  <r>
    <n v="61"/>
    <s v="True"/>
    <d v="2020-05-08T10:10:40"/>
    <s v="R_3HTuNvQU3rLQzDS"/>
    <s v="Not certain"/>
    <s v="More likely to participate"/>
    <s v="I already submitted a proposal"/>
    <s v="Less than $150 USD"/>
    <x v="0"/>
    <s v=""/>
    <x v="1"/>
    <s v="Denmark"/>
    <x v="3"/>
    <s v="Yes, very much"/>
    <s v=""/>
    <s v="Less than $150 USD"/>
    <s v="Less than $150 USD"/>
    <s v=""/>
    <x v="0"/>
    <n v="0"/>
    <x v="0"/>
  </r>
  <r>
    <n v="82"/>
    <s v="True"/>
    <d v="2020-05-08T10:13:30"/>
    <s v="R_322zPSx3TIBhp49"/>
    <s v="Yes"/>
    <s v="More likely to participate"/>
    <s v="I am considering submitting a proposal"/>
    <s v="Less than $150 USD"/>
    <x v="0"/>
    <s v=""/>
    <x v="0"/>
    <s v="United States of America"/>
    <x v="7"/>
    <s v="Yes, very much"/>
    <s v=""/>
    <s v="Less than $150 USD"/>
    <s v="Less than $150 USD"/>
    <s v=""/>
    <x v="0"/>
    <n v="0"/>
    <x v="0"/>
  </r>
  <r>
    <n v="48"/>
    <s v="True"/>
    <d v="2020-05-08T10:28:53"/>
    <s v="R_23TVEmX5BBgTfDg"/>
    <s v="Yes"/>
    <s v="About the same"/>
    <s v="I will not submit a proposal"/>
    <s v="$250"/>
    <x v="0"/>
    <s v=""/>
    <x v="0"/>
    <s v="United States of America"/>
    <x v="1"/>
    <s v="Somewhat"/>
    <s v=""/>
    <s v="$250"/>
    <s v="$250"/>
    <s v=""/>
    <x v="5"/>
    <n v="0"/>
    <x v="5"/>
  </r>
  <r>
    <n v="143"/>
    <s v="True"/>
    <d v="2020-05-08T10:39:25"/>
    <s v="R_scnncedjHeT93UJ"/>
    <s v="Yes"/>
    <s v="About the same"/>
    <s v="I will probably submit a proposal"/>
    <s v="$400"/>
    <x v="0"/>
    <s v=""/>
    <x v="14"/>
    <s v="United States of America"/>
    <x v="2"/>
    <s v="Yes, very much"/>
    <s v="I am looking forward to it!"/>
    <s v="$400"/>
    <s v="$400"/>
    <s v=""/>
    <x v="6"/>
    <n v="0"/>
    <x v="6"/>
  </r>
  <r>
    <n v="102"/>
    <s v="True"/>
    <d v="2020-05-08T10:44:25"/>
    <s v="R_1mCbQ8ulFZMfCcn"/>
    <s v="No"/>
    <s v="More likely to participate"/>
    <s v="I am unlikely to submit a proposal"/>
    <s v="Less than $150 USD"/>
    <x v="0"/>
    <s v=""/>
    <x v="0"/>
    <s v="United States of America"/>
    <x v="2"/>
    <s v="No"/>
    <s v=""/>
    <s v="Less than $150 USD"/>
    <s v="Less than $150 USD"/>
    <s v=""/>
    <x v="0"/>
    <n v="0"/>
    <x v="0"/>
  </r>
  <r>
    <n v="103"/>
    <s v="True"/>
    <d v="2020-05-08T10:53:20"/>
    <s v="R_3FKICht9lt2Qcjn"/>
    <s v="No"/>
    <s v="More likely to participate"/>
    <s v="I am considering submitting a proposal"/>
    <s v="Less than $150 USD"/>
    <x v="0"/>
    <s v=""/>
    <x v="0"/>
    <s v="United Kingdom of Great Britain and Northern Ireland"/>
    <x v="2"/>
    <s v="Somewhat"/>
    <s v=""/>
    <s v="Less than $150 USD"/>
    <s v="Less than $150 USD"/>
    <s v=""/>
    <x v="0"/>
    <n v="0"/>
    <x v="0"/>
  </r>
  <r>
    <n v="145"/>
    <s v="True"/>
    <d v="2020-05-08T11:02:15"/>
    <s v="R_1DRVRvYSIYgD73O"/>
    <s v="No"/>
    <s v="More likely to participate"/>
    <s v="I am considering submitting a proposal"/>
    <s v="$250"/>
    <x v="0"/>
    <s v=""/>
    <x v="13"/>
    <s v="United States of America"/>
    <x v="1"/>
    <s v="Somewhat"/>
    <s v=""/>
    <s v="$250"/>
    <s v="$250"/>
    <s v=""/>
    <x v="5"/>
    <n v="0"/>
    <x v="5"/>
  </r>
  <r>
    <n v="339"/>
    <s v="True"/>
    <d v="2020-05-08T11:28:40"/>
    <s v="R_1kHB9uCZcICYAvx"/>
    <s v="Not certain"/>
    <s v="More likely to participate"/>
    <s v="I am considering submitting a proposal"/>
    <s v="Less than $150 USD"/>
    <x v="0"/>
    <s v=""/>
    <x v="1"/>
    <s v="India"/>
    <x v="8"/>
    <s v="Yes, very much"/>
    <s v="Since it's virtual, please make it free for students. We are either actively looking for jobs or we will be in the near future, so networking is really important for us. But given the financial uncertainty, many of us may decide against joining to prioritize other essential needs. Perhaps we can support in other ways to make this conference a success. "/>
    <s v="Less than $150 USD"/>
    <s v="Less than $150 USD"/>
    <s v=""/>
    <x v="0"/>
    <n v="0"/>
    <x v="0"/>
  </r>
  <r>
    <n v="283"/>
    <s v="True"/>
    <d v="2020-05-08T11:59:30"/>
    <s v="R_AFg9YeDdnCQIRGh"/>
    <s v="No"/>
    <s v="More likely to participate"/>
    <s v="I am unlikely to submit a proposal"/>
    <s v="$300"/>
    <x v="0"/>
    <s v=""/>
    <x v="12"/>
    <s v="Canada"/>
    <x v="2"/>
    <s v="Somewhat"/>
    <s v="I've been enjoying some of the Zoom events you've put on recently. I think that conferences everywhere need to be re-thought (environmental footprint, &amp; cost of travel esp. to far-flung places; actual value of in-person serendipity at conference). It would make far more sense to figure out how to plan really great virtual conferences going forward and deliver greater, less exclusive value to all members. I'm sure we can experiment with ways of creating online ways of achieving serendipity given how much our members know about online collaboration tools."/>
    <s v="$300"/>
    <s v="$300"/>
    <s v=""/>
    <x v="3"/>
    <n v="0"/>
    <x v="3"/>
  </r>
  <r>
    <n v="267"/>
    <s v="True"/>
    <d v="2020-05-08T12:04:21"/>
    <s v="R_NVeFWUb3SiwyWsh"/>
    <s v="No"/>
    <s v="More likely to participate"/>
    <s v="I will not submit a proposal"/>
    <s v="Less than $150 USD"/>
    <x v="0"/>
    <s v=""/>
    <x v="0"/>
    <s v="United States of America"/>
    <x v="4"/>
    <s v="No"/>
    <s v=""/>
    <s v="Less than $150 USD"/>
    <s v="Less than $150 USD"/>
    <s v=""/>
    <x v="0"/>
    <n v="0"/>
    <x v="0"/>
  </r>
  <r>
    <n v="253"/>
    <s v="True"/>
    <d v="2020-05-08T12:06:52"/>
    <s v="R_3e2bXmkROltw2qD"/>
    <s v="Not certain"/>
    <s v="Less likely to participate"/>
    <s v="I will not submit a proposal"/>
    <s v="Less than $150 USD"/>
    <x v="0"/>
    <s v=""/>
    <x v="15"/>
    <s v="India"/>
    <x v="7"/>
    <s v="Yes, very much"/>
    <s v="I wish it good luck. I look forward to the proceedings when available.  I have no work, so no submissions and no chance of attending."/>
    <s v="Less than $150 USD"/>
    <s v="Less than $150 USD"/>
    <s v=""/>
    <x v="0"/>
    <n v="0"/>
    <x v="0"/>
  </r>
  <r>
    <n v="540"/>
    <s v="True"/>
    <d v="2020-05-08T12:20:13"/>
    <s v="R_1QnNMRohHF4qA9i"/>
    <s v="Not certain"/>
    <s v="Less likely to participate"/>
    <s v="I am unlikely to submit a proposal"/>
    <s v="Less than $150 USD"/>
    <x v="0"/>
    <s v=""/>
    <x v="0"/>
    <s v="Canada"/>
    <x v="1"/>
    <s v="No"/>
    <s v="My employer has put a stop to all spending. I was thinking of submitting a proposal, but seeing that presenters MUST also attend, the idea of being personally on the hook for the conference attendee fee - no thanks! That is the biggest barrier to my participation. EPIC has been on my list of conferences to attend for years, and I think that the next in-person one that is in North America and not during a pandemic will be a possibility (more reasonable travel costs, easier to justify to my employer). Without the spending restrictions, I also think that it would be tough to justify to my employer spending on an online conference as it reads as paying a premium to get access to something in real time vs waiting a bit and then having access to the content with the membership already paid for. I think EPIC really needs to ask itself &quot;how might we deliver SIGNIFICANT value over what someone would get from watching recordings of the content after the conference?&quot; It might also be smart to think about how the online format can enable the conference to do things it never could as an in-person event."/>
    <s v="Less than $150 USD"/>
    <s v="Less than $150 USD"/>
    <s v=""/>
    <x v="0"/>
    <n v="0"/>
    <x v="0"/>
  </r>
  <r>
    <n v="152"/>
    <s v="True"/>
    <d v="2020-05-08T12:54:09"/>
    <s v="R_1CmbrXA7MRLY7NI"/>
    <s v="Yes"/>
    <s v="About the same"/>
    <s v="I will not submit a proposal"/>
    <s v="$500"/>
    <x v="0"/>
    <s v=""/>
    <x v="16"/>
    <s v="United States of America"/>
    <x v="1"/>
    <s v="No"/>
    <s v="I'm looking forward to it because I know the content will be rich and interesting. However, like everyone I think, one of the things I most value about EPIC is the opportunity to spend time in person with friends, both old and new, and I'm really sad not to have that opportunity."/>
    <s v="$500"/>
    <s v="$500"/>
    <s v=""/>
    <x v="7"/>
    <n v="0"/>
    <x v="7"/>
  </r>
  <r>
    <n v="238"/>
    <s v="True"/>
    <d v="2020-05-08T13:15:10"/>
    <s v="R_0P1uzzOkol1VVbX"/>
    <s v="No"/>
    <s v="More likely to participate"/>
    <s v="I will not submit a proposal"/>
    <s v="$150"/>
    <x v="0"/>
    <s v=""/>
    <x v="0"/>
    <s v="United States of America"/>
    <x v="2"/>
    <s v="Somewhat"/>
    <s v="I'm excited to attend, but it is definitely harder to pay money for virtual conferences where you don't get any of the networking/connecting/human touch of an in-person conference and it is impossible to recreate this with virtual breakout rooms etc IMHO.  Often other meetings end up creeping onto my schedule that are urgent, and so the virtual conference is of course easier to override with other meetings so the value is lower, even if you get access to presentation videos afterwards. "/>
    <s v="$150"/>
    <s v="$150"/>
    <s v=""/>
    <x v="4"/>
    <n v="0"/>
    <x v="4"/>
  </r>
  <r>
    <n v="145"/>
    <s v="True"/>
    <d v="2020-05-08T14:34:05"/>
    <s v="R_3ewULh0rsdn9qkF"/>
    <s v="No"/>
    <s v="About the same"/>
    <s v="I am unlikely to submit a proposal"/>
    <s v="Less than $150 USD"/>
    <x v="0"/>
    <s v=""/>
    <x v="1"/>
    <s v="United States of America"/>
    <x v="2"/>
    <s v="Yes, very much"/>
    <s v="If you could find a way to recreate coffee breaks and lunch / dinner opportunities, a remote conference might make some sense. "/>
    <s v="Less than $150 USD"/>
    <s v="Less than $150 USD"/>
    <s v=""/>
    <x v="0"/>
    <n v="0"/>
    <x v="0"/>
  </r>
  <r>
    <n v="144"/>
    <s v="True"/>
    <d v="2020-05-08T15:24:19"/>
    <s v="R_eKHeU4FcMnxDHUZ"/>
    <s v="No"/>
    <s v="More likely to participate"/>
    <s v="I am considering submitting a proposal"/>
    <s v="Less than $150 USD"/>
    <x v="0"/>
    <s v=""/>
    <x v="0"/>
    <s v="United States of America"/>
    <x v="1"/>
    <s v="Somewhat"/>
    <s v="I look forward to attending this virtual event if I am able."/>
    <s v="Less than $150 USD"/>
    <s v="Less than $150 USD"/>
    <s v=""/>
    <x v="0"/>
    <n v="0"/>
    <x v="0"/>
  </r>
  <r>
    <n v="131"/>
    <s v="True"/>
    <d v="2020-05-08T16:15:13"/>
    <s v="R_2ZDlP15AF2BJ1nA"/>
    <s v="No"/>
    <s v="More likely to participate"/>
    <s v="I am considering submitting a proposal"/>
    <s v="$200"/>
    <x v="0"/>
    <s v=""/>
    <x v="0"/>
    <s v="Canada"/>
    <x v="8"/>
    <s v="Somewhat"/>
    <s v="I think it is wonderful that the conference will be held online, and hope that I can attend. Thank you."/>
    <s v="$200"/>
    <s v="$200"/>
    <s v=""/>
    <x v="1"/>
    <n v="0"/>
    <x v="1"/>
  </r>
  <r>
    <n v="131"/>
    <s v="True"/>
    <d v="2020-05-08T17:26:11"/>
    <s v="R_d6FbEteJC8OFvl7"/>
    <s v="No"/>
    <s v="About the same"/>
    <s v="I am considering submitting a proposal"/>
    <s v="Less than $150 USD"/>
    <x v="0"/>
    <s v=""/>
    <x v="0"/>
    <s v="United States of America"/>
    <x v="1"/>
    <s v="Somewhat"/>
    <s v="My org has retracted learning and personal development budgets. I am not sure I will attend, since it is out-of-pocket."/>
    <s v="Less than $150 USD"/>
    <s v="Less than $150 USD"/>
    <s v=""/>
    <x v="0"/>
    <n v="0"/>
    <x v="0"/>
  </r>
  <r>
    <n v="61"/>
    <s v="True"/>
    <d v="2020-05-08T17:27:54"/>
    <s v="R_PCHNbFdG1rbEdNf"/>
    <s v="Not certain"/>
    <s v="More likely to participate"/>
    <s v="I am unlikely to submit a proposal"/>
    <s v="$150"/>
    <x v="0"/>
    <s v=""/>
    <x v="0"/>
    <s v="Australia"/>
    <x v="8"/>
    <s v="Somewhat"/>
    <s v=""/>
    <s v="$150"/>
    <s v="$150"/>
    <s v=""/>
    <x v="4"/>
    <n v="0"/>
    <x v="4"/>
  </r>
  <r>
    <n v="144"/>
    <s v="True"/>
    <d v="2020-05-08T18:08:25"/>
    <s v="R_1NtATyYicpjRzOL"/>
    <s v="No"/>
    <s v="More likely to participate"/>
    <s v="I am considering submitting a proposal"/>
    <s v="$300"/>
    <x v="0"/>
    <s v=""/>
    <x v="2"/>
    <s v="United States of America"/>
    <x v="1"/>
    <s v="Somewhat"/>
    <s v=""/>
    <s v="$300"/>
    <s v="$300"/>
    <s v=""/>
    <x v="3"/>
    <n v="0"/>
    <x v="3"/>
  </r>
  <r>
    <n v="139"/>
    <s v="True"/>
    <d v="2020-05-08T19:10:03"/>
    <s v="R_pRWLEVGbhSNCI3D"/>
    <s v="Not certain"/>
    <s v="More likely to participate"/>
    <s v="I am considering submitting a proposal"/>
    <s v="Less than $150 USD"/>
    <x v="0"/>
    <s v=""/>
    <x v="1"/>
    <s v="United States of America"/>
    <x v="7"/>
    <s v="Somewhat"/>
    <s v="This is one of the most important professional orgs I have found for practicing anthropology. So grateful, as a new graduate, looking toward the future. Thank you for what you do!"/>
    <s v="Less than $150 USD"/>
    <s v="Less than $150 USD"/>
    <s v=""/>
    <x v="0"/>
    <n v="0"/>
    <x v="0"/>
  </r>
  <r>
    <n v="119"/>
    <s v="True"/>
    <d v="2020-05-08T21:47:37"/>
    <s v="R_2c166KAuMB4OIYx"/>
    <s v="No"/>
    <s v="More likely to participate"/>
    <s v="I am unlikely to submit a proposal"/>
    <s v="Less than $150 USD"/>
    <x v="0"/>
    <s v=""/>
    <x v="0"/>
    <s v="United States of America"/>
    <x v="1"/>
    <s v="Somewhat"/>
    <s v=""/>
    <s v="Less than $150 USD"/>
    <s v="Less than $150 USD"/>
    <s v=""/>
    <x v="0"/>
    <n v="0"/>
    <x v="0"/>
  </r>
  <r>
    <n v="105"/>
    <s v="True"/>
    <d v="2020-05-09T06:15:40"/>
    <s v="R_2YEf9uCpNBfo5Xd"/>
    <s v="No"/>
    <s v="More likely to participate"/>
    <s v="I am unlikely to submit a proposal"/>
    <s v="$300"/>
    <x v="0"/>
    <s v=""/>
    <x v="0"/>
    <s v="Germany"/>
    <x v="2"/>
    <s v="Yes, very much"/>
    <s v=""/>
    <s v="$300"/>
    <s v="$300"/>
    <s v=""/>
    <x v="3"/>
    <n v="0"/>
    <x v="3"/>
  </r>
  <r>
    <n v="110"/>
    <s v="True"/>
    <d v="2020-05-09T08:56:46"/>
    <s v="R_206aOYrsGCppyi5"/>
    <s v="No"/>
    <s v="More likely to participate"/>
    <s v="I already submitted a proposal"/>
    <s v="$150"/>
    <x v="0"/>
    <s v=""/>
    <x v="0"/>
    <s v="United States of America"/>
    <x v="8"/>
    <s v="Somewhat"/>
    <s v=" I'm a graduate student finishing my degree and this conference is a crucial way for me to network to find employment in a job market that is unknown at best. Please don't price me out of attending."/>
    <s v="$150"/>
    <s v="$150"/>
    <s v=""/>
    <x v="4"/>
    <n v="0"/>
    <x v="4"/>
  </r>
  <r>
    <n v="102"/>
    <s v="True"/>
    <d v="2020-05-09T11:15:18"/>
    <s v="R_2V3z7qHgJRaOR99"/>
    <s v="Not certain"/>
    <s v="More likely to participate"/>
    <s v="I am unlikely to submit a proposal"/>
    <s v="Less than $150 USD"/>
    <x v="0"/>
    <s v=""/>
    <x v="17"/>
    <s v="United States of America"/>
    <x v="1"/>
    <s v="No"/>
    <s v=""/>
    <s v="Less than $150 USD"/>
    <s v="Less than $150 USD"/>
    <s v=""/>
    <x v="0"/>
    <n v="0"/>
    <x v="0"/>
  </r>
  <r>
    <n v="174"/>
    <s v="True"/>
    <d v="2020-05-09T14:56:40"/>
    <s v="R_3lSnX0JfCYfQuVF"/>
    <s v="Yes"/>
    <s v="About the same"/>
    <s v="I will not submit a proposal"/>
    <s v="$250"/>
    <x v="0"/>
    <s v=""/>
    <x v="0"/>
    <s v="Australia"/>
    <x v="4"/>
    <s v="Somewhat"/>
    <s v=""/>
    <s v="$250"/>
    <s v="$250"/>
    <s v=""/>
    <x v="5"/>
    <n v="0"/>
    <x v="5"/>
  </r>
  <r>
    <n v="109"/>
    <s v="True"/>
    <d v="2020-05-09T16:33:52"/>
    <s v="R_27vz3Rvhc6sXKmM"/>
    <s v="Not certain"/>
    <s v="More likely to participate"/>
    <s v="I am unlikely to submit a proposal"/>
    <s v="Less than $150 USD"/>
    <x v="0"/>
    <s v=""/>
    <x v="0"/>
    <s v="United States of America"/>
    <x v="1"/>
    <s v="No"/>
    <s v="I'm excited to learn more! My department cut our Personal Development budget, so I'm unable to use my company's funds. I'm still excited to attend and I would love to share information with the rest of the team."/>
    <s v="Less than $150 USD"/>
    <s v="Less than $150 USD"/>
    <s v=""/>
    <x v="0"/>
    <n v="0"/>
    <x v="0"/>
  </r>
  <r>
    <n v="175"/>
    <s v="True"/>
    <d v="2020-05-09T20:27:54"/>
    <s v="R_22Fio2YsionSDBP"/>
    <s v="Yes"/>
    <s v="About the same"/>
    <s v="I already submitted a proposal"/>
    <s v="$400"/>
    <x v="0"/>
    <s v=""/>
    <x v="18"/>
    <s v="Australia"/>
    <x v="2"/>
    <s v="Yes, very much"/>
    <s v=""/>
    <s v="$400"/>
    <s v="$400"/>
    <s v=""/>
    <x v="6"/>
    <n v="0"/>
    <x v="6"/>
  </r>
  <r>
    <n v="239"/>
    <s v="True"/>
    <d v="2020-05-09T23:07:13"/>
    <s v="R_REVEUuFgacjvEU9"/>
    <s v="No"/>
    <s v="More likely to participate"/>
    <s v="I am considering submitting a proposal"/>
    <s v="Less than $150 USD"/>
    <x v="0"/>
    <s v=""/>
    <x v="0"/>
    <s v="South Africa"/>
    <x v="2"/>
    <s v="Yes, very much"/>
    <s v=""/>
    <s v="Less than $150 USD"/>
    <s v="Less than $150 USD"/>
    <s v=""/>
    <x v="0"/>
    <n v="0"/>
    <x v="0"/>
  </r>
  <r>
    <n v="94"/>
    <s v="True"/>
    <d v="2020-05-10T12:05:20"/>
    <s v="R_2uHtWZryNIHqBxC"/>
    <s v="No"/>
    <s v="More likely to participate"/>
    <s v="I will not submit a proposal"/>
    <s v="Less than $150 USD"/>
    <x v="0"/>
    <s v=""/>
    <x v="0"/>
    <s v="Switzerland"/>
    <x v="4"/>
    <s v="Somewhat"/>
    <s v="I think it's amazing being able to attend virtually."/>
    <s v="Less than $150 USD"/>
    <s v="Less than $150 USD"/>
    <s v=""/>
    <x v="0"/>
    <n v="0"/>
    <x v="0"/>
  </r>
  <r>
    <n v="99"/>
    <s v="True"/>
    <d v="2020-05-10T12:55:31"/>
    <s v="R_3KpjaUTBAYpY4KG"/>
    <s v="Yes"/>
    <s v="Less likely to participate"/>
    <s v="I will not submit a proposal"/>
    <s v="$200"/>
    <x v="0"/>
    <s v=""/>
    <x v="13"/>
    <s v="United States of America"/>
    <x v="7"/>
    <s v="Yes, very much"/>
    <s v=""/>
    <s v="$200"/>
    <s v="$200"/>
    <s v=""/>
    <x v="1"/>
    <n v="0"/>
    <x v="1"/>
  </r>
  <r>
    <n v="96"/>
    <s v="True"/>
    <d v="2020-05-10T16:28:55"/>
    <s v="R_VOVYJMnVGAU4mhr"/>
    <s v="Yes"/>
    <s v="About the same"/>
    <s v="I am considering submitting a proposal"/>
    <s v="$300"/>
    <x v="0"/>
    <s v=""/>
    <x v="0"/>
    <s v="Australia"/>
    <x v="1"/>
    <s v="Yes, very much"/>
    <s v=""/>
    <s v="$300"/>
    <s v="$300"/>
    <s v=""/>
    <x v="3"/>
    <n v="0"/>
    <x v="3"/>
  </r>
  <r>
    <n v="2318"/>
    <s v="True"/>
    <d v="2020-05-10T20:51:33"/>
    <s v="R_QhoH3yfoh9I4p9v"/>
    <s v="Yes"/>
    <s v="About the same"/>
    <s v="I am considering submitting a proposal"/>
    <s v="Less than $150 USD"/>
    <x v="0"/>
    <s v=""/>
    <x v="0"/>
    <s v="Australia"/>
    <x v="8"/>
    <s v="Somewhat"/>
    <s v="I am an RMIT PhD student so my low budget but ability to attend reflect this."/>
    <s v="Less than $150 USD"/>
    <s v="Less than $150 USD"/>
    <s v=""/>
    <x v="0"/>
    <n v="0"/>
    <x v="0"/>
  </r>
  <r>
    <n v="116"/>
    <s v="True"/>
    <d v="2020-05-11T00:29:35"/>
    <s v="R_3nC5D2n1ev3rZu7"/>
    <s v="Not certain"/>
    <s v="More likely to participate"/>
    <s v="I will probably submit a proposal"/>
    <s v="Less than $150 USD"/>
    <x v="0"/>
    <s v=""/>
    <x v="0"/>
    <s v="Australia"/>
    <x v="5"/>
    <s v="Yes, very much"/>
    <s v=""/>
    <s v="Less than $150 USD"/>
    <s v="Less than $150 USD"/>
    <s v=""/>
    <x v="0"/>
    <n v="0"/>
    <x v="0"/>
  </r>
  <r>
    <n v="88"/>
    <s v="True"/>
    <d v="2020-05-11T07:33:41"/>
    <s v="R_3O8hflQ4ye0b8Zz"/>
    <s v="No"/>
    <s v="More likely to participate"/>
    <s v="I will not submit a proposal"/>
    <s v="$200"/>
    <x v="0"/>
    <s v=""/>
    <x v="0"/>
    <s v="United States of America"/>
    <x v="2"/>
    <s v="Somewhat"/>
    <s v=""/>
    <s v="$200"/>
    <s v="$200"/>
    <s v=""/>
    <x v="1"/>
    <n v="0"/>
    <x v="1"/>
  </r>
  <r>
    <n v="177"/>
    <s v="True"/>
    <d v="2020-05-11T08:33:14"/>
    <s v="R_3fCZYm7qJrGomE0"/>
    <s v="Not certain"/>
    <s v="More likely to participate"/>
    <s v="I am considering submitting a proposal"/>
    <s v="$350"/>
    <x v="0"/>
    <s v=""/>
    <x v="13"/>
    <s v="United States of America"/>
    <x v="3"/>
    <s v="Somewhat"/>
    <s v=""/>
    <s v="$350"/>
    <s v="$350"/>
    <s v=""/>
    <x v="2"/>
    <n v="0"/>
    <x v="2"/>
  </r>
  <r>
    <n v="97"/>
    <s v="True"/>
    <d v="2020-05-11T10:59:38"/>
    <s v="R_cRMBcO8b0dLzUVb"/>
    <s v="Not certain"/>
    <s v="More likely to participate"/>
    <s v="I will not submit a proposal"/>
    <s v="Less than $150 USD"/>
    <x v="0"/>
    <s v=""/>
    <x v="0"/>
    <s v="United States of America"/>
    <x v="5"/>
    <s v="Somewhat"/>
    <s v=""/>
    <s v="Less than $150 USD"/>
    <s v="Less than $150 USD"/>
    <s v=""/>
    <x v="0"/>
    <n v="0"/>
    <x v="0"/>
  </r>
  <r>
    <n v="555"/>
    <s v="True"/>
    <d v="2020-05-11T12:53:08"/>
    <s v="R_2yqoDtAIDBQiHkp"/>
    <s v="No"/>
    <s v="More likely to participate"/>
    <s v="I am unlikely to submit a proposal"/>
    <s v="$300"/>
    <x v="0"/>
    <s v=""/>
    <x v="0"/>
    <s v="United States of America"/>
    <x v="0"/>
    <s v="No"/>
    <s v="I'm interested in areas where ethnography intersects with climate action planning in organizations (for their long term sustainability planning and/or services/products) and in communities, and the role philanthropy might play to support this work."/>
    <s v="$300"/>
    <s v="$300"/>
    <s v=""/>
    <x v="3"/>
    <n v="0"/>
    <x v="3"/>
  </r>
  <r>
    <n v="113"/>
    <s v="True"/>
    <d v="2020-05-11T17:27:53"/>
    <s v="R_2tJztWtlD5V2Zem"/>
    <s v="No"/>
    <s v="More likely to participate"/>
    <s v="I will probably submit a proposal"/>
    <s v="Less than $150 USD"/>
    <x v="0"/>
    <s v=""/>
    <x v="0"/>
    <s v="Thailand"/>
    <x v="2"/>
    <s v="Somewhat"/>
    <s v=""/>
    <s v="Less than $150 USD"/>
    <s v="Less than $150 USD"/>
    <s v=""/>
    <x v="0"/>
    <n v="0"/>
    <x v="0"/>
  </r>
  <r>
    <n v="282"/>
    <s v="True"/>
    <d v="2020-05-11T19:13:58"/>
    <s v="R_3oyZNa71AhlGi5z"/>
    <s v="Yes"/>
    <s v="About the same"/>
    <s v="I am considering submitting a proposal"/>
    <s v="$250"/>
    <x v="0"/>
    <s v=""/>
    <x v="14"/>
    <s v="United States of America"/>
    <x v="2"/>
    <s v="No"/>
    <s v=""/>
    <s v="$250"/>
    <s v="$250"/>
    <s v=""/>
    <x v="5"/>
    <n v="0"/>
    <x v="5"/>
  </r>
  <r>
    <n v="148"/>
    <s v="True"/>
    <d v="2020-05-11T20:50:33"/>
    <s v="R_2VeXj3V2MiTnnmj"/>
    <s v="Yes"/>
    <s v="About the same"/>
    <s v="I will not submit a proposal"/>
    <s v="$200"/>
    <x v="0"/>
    <s v=""/>
    <x v="19"/>
    <s v="Australia"/>
    <x v="1"/>
    <s v="Somewhat"/>
    <s v=""/>
    <s v="$200"/>
    <s v="$200"/>
    <s v=""/>
    <x v="1"/>
    <n v="0"/>
    <x v="1"/>
  </r>
  <r>
    <n v="677"/>
    <s v="True"/>
    <d v="2020-05-11T23:31:29"/>
    <s v="R_Cf94wQ9VRCjzKDL"/>
    <s v="Not certain"/>
    <s v="More likely to participate"/>
    <s v="I will probably submit a proposal"/>
    <s v="Less than $150 USD"/>
    <x v="0"/>
    <s v=""/>
    <x v="20"/>
    <s v="United States of America"/>
    <x v="7"/>
    <s v="Yes, very much"/>
    <s v="This year is very unique, while we all understand that there is a cost associated with producing a quality conference, we hope it is possible to take into account how many people and organizations, esp. small research agencies and consultancies are affected by layoffs and furloughs.  _x000a_Another suggestion is to crowdsource ideas for interesting formats of the sessions."/>
    <s v="Less than $150 USD"/>
    <s v="Less than $150 USD"/>
    <s v=""/>
    <x v="0"/>
    <n v="0"/>
    <x v="0"/>
  </r>
  <r>
    <n v="106"/>
    <s v="True"/>
    <d v="2020-05-12T06:28:58"/>
    <s v="R_bKiQJXWfmgflSOR"/>
    <s v="Yes"/>
    <s v="About the same"/>
    <s v="I am unlikely to submit a proposal"/>
    <s v="$250"/>
    <x v="0"/>
    <s v=""/>
    <x v="1"/>
    <s v="United States of America"/>
    <x v="3"/>
    <s v="No"/>
    <s v=""/>
    <s v="$250"/>
    <s v="$250"/>
    <s v=""/>
    <x v="5"/>
    <n v="0"/>
    <x v="5"/>
  </r>
  <r>
    <n v="116"/>
    <s v="True"/>
    <d v="2020-05-12T09:24:55"/>
    <s v="R_4HZlD2sY9tATWmd"/>
    <s v="Yes"/>
    <s v="About the same"/>
    <s v="I will probably submit a proposal"/>
    <s v="Less than $150 USD"/>
    <x v="0"/>
    <s v=""/>
    <x v="21"/>
    <s v="United States of America"/>
    <x v="5"/>
    <s v="Somewhat"/>
    <s v=""/>
    <s v="Less than $150 USD"/>
    <s v="Less than $150 USD"/>
    <s v=""/>
    <x v="0"/>
    <n v="0"/>
    <x v="0"/>
  </r>
  <r>
    <n v="172"/>
    <s v="True"/>
    <d v="2020-05-12T09:25:59"/>
    <s v="R_1Q6J79KyYrD6TDd"/>
    <s v="No"/>
    <s v="More likely to participate"/>
    <s v="I am considering submitting a proposal"/>
    <s v="Less than $150 USD"/>
    <x v="0"/>
    <s v=""/>
    <x v="12"/>
    <s v="Switzerland"/>
    <x v="7"/>
    <s v="Somewhat"/>
    <s v=""/>
    <s v="Less than $150 USD"/>
    <s v="Less than $150 USD"/>
    <s v=""/>
    <x v="0"/>
    <n v="0"/>
    <x v="0"/>
  </r>
  <r>
    <n v="78"/>
    <s v="True"/>
    <d v="2020-05-12T09:31:40"/>
    <s v="R_3nusQeBuccm5kDs"/>
    <s v="No"/>
    <s v="More likely to participate"/>
    <s v="I am considering submitting a proposal"/>
    <s v="Less than $150 USD"/>
    <x v="0"/>
    <s v=""/>
    <x v="1"/>
    <s v="United States of America"/>
    <x v="8"/>
    <s v="Somewhat"/>
    <s v=""/>
    <s v="Less than $150 USD"/>
    <s v="Less than $150 USD"/>
    <s v=""/>
    <x v="0"/>
    <n v="0"/>
    <x v="0"/>
  </r>
  <r>
    <n v="64"/>
    <s v="True"/>
    <d v="2020-05-12T10:11:35"/>
    <s v="R_1OO9DkGin9Y6izE"/>
    <s v="No"/>
    <s v="Less likely to participate"/>
    <s v="I am unlikely to submit a proposal"/>
    <s v="$150"/>
    <x v="0"/>
    <s v=""/>
    <x v="0"/>
    <s v="Sweden"/>
    <x v="5"/>
    <s v="No"/>
    <s v=""/>
    <s v="$150"/>
    <s v="$150"/>
    <s v=""/>
    <x v="4"/>
    <n v="0"/>
    <x v="4"/>
  </r>
  <r>
    <n v="82"/>
    <s v="True"/>
    <d v="2020-05-12T10:33:16"/>
    <s v="R_3lDjHNomfiD5QxF"/>
    <s v="Not certain"/>
    <s v="More likely to participate"/>
    <s v="I am considering submitting a proposal"/>
    <s v="$450"/>
    <x v="0"/>
    <s v=""/>
    <x v="0"/>
    <s v="United States of America"/>
    <x v="2"/>
    <s v="Somewhat"/>
    <s v=""/>
    <s v="$450"/>
    <s v="$450"/>
    <s v=""/>
    <x v="8"/>
    <n v="0"/>
    <x v="8"/>
  </r>
  <r>
    <n v="126"/>
    <s v="True"/>
    <d v="2020-05-12T10:41:51"/>
    <s v="R_QnAddylfCfXxT7r"/>
    <s v="Not certain"/>
    <s v="More likely to participate"/>
    <s v="I am considering submitting a proposal"/>
    <s v="Less than $150 USD"/>
    <x v="0"/>
    <s v=""/>
    <x v="0"/>
    <s v="United Kingdom of Great Britain and Northern Ireland"/>
    <x v="8"/>
    <s v="Somewhat"/>
    <s v=""/>
    <s v="Less than $150 USD"/>
    <s v="Less than $150 USD"/>
    <s v=""/>
    <x v="0"/>
    <n v="0"/>
    <x v="0"/>
  </r>
  <r>
    <n v="186"/>
    <s v="True"/>
    <d v="2020-05-12T11:01:47"/>
    <s v="R_1oC5b7krdQ1Ul9x"/>
    <s v="No"/>
    <s v="More likely to participate"/>
    <s v="I will not submit a proposal"/>
    <s v="$300"/>
    <x v="0"/>
    <s v=""/>
    <x v="1"/>
    <s v="United States of America"/>
    <x v="7"/>
    <s v="Somewhat"/>
    <s v=""/>
    <s v="$300"/>
    <s v="$300"/>
    <s v=""/>
    <x v="3"/>
    <n v="0"/>
    <x v="3"/>
  </r>
  <r>
    <n v="161"/>
    <s v="True"/>
    <d v="2020-05-12T11:26:42"/>
    <s v="R_0qWCztysaZiOLpT"/>
    <s v="No"/>
    <s v="Less likely to participate"/>
    <s v="I am unlikely to submit a proposal"/>
    <s v="Less than $150 USD"/>
    <x v="0"/>
    <s v=""/>
    <x v="0"/>
    <s v="United States of America"/>
    <x v="2"/>
    <s v="Somewhat"/>
    <s v=""/>
    <s v="Less than $150 USD"/>
    <s v="Less than $150 USD"/>
    <s v=""/>
    <x v="0"/>
    <n v="0"/>
    <x v="0"/>
  </r>
  <r>
    <n v="656"/>
    <s v="True"/>
    <d v="2020-05-12T12:09:43"/>
    <s v="R_51MIuWPeE6s8BO1"/>
    <s v="Not certain"/>
    <s v="More likely to participate"/>
    <s v="I am considering submitting a proposal"/>
    <s v="$150"/>
    <x v="0"/>
    <s v=""/>
    <x v="22"/>
    <s v="Brazil"/>
    <x v="4"/>
    <s v="Yes, very much"/>
    <s v="high cost to Latin Americans"/>
    <s v="$150"/>
    <s v="$150"/>
    <s v=""/>
    <x v="4"/>
    <n v="0"/>
    <x v="4"/>
  </r>
  <r>
    <n v="294"/>
    <s v="True"/>
    <d v="2020-05-12T12:59:16"/>
    <s v="R_1n8Uli2GTerc7X1"/>
    <s v="Not certain"/>
    <s v="About the same"/>
    <s v="I am unlikely to submit a proposal"/>
    <s v="$150"/>
    <x v="0"/>
    <s v=""/>
    <x v="9"/>
    <s v="United States of America"/>
    <x v="2"/>
    <s v="Somewhat"/>
    <s v="Having the opportunity to do workshops would be a greater draw than keynote speakers. Also having the ability to spread the conference over more days might also make it more doable from a general ability to participate -- w/ balancing work/home needs and no childcare, it's not possible to participate for large chunks of time."/>
    <s v="$150"/>
    <s v="$150"/>
    <s v=""/>
    <x v="4"/>
    <n v="0"/>
    <x v="4"/>
  </r>
  <r>
    <n v="155"/>
    <s v="True"/>
    <d v="2020-05-12T13:39:22"/>
    <s v="R_3MyEnt2mMlNDkAs"/>
    <s v="No"/>
    <s v="More likely to participate"/>
    <s v="I will not submit a proposal"/>
    <s v="$150"/>
    <x v="0"/>
    <s v=""/>
    <x v="6"/>
    <s v="United States of America"/>
    <x v="7"/>
    <s v="Somewhat"/>
    <s v="In this time it makes the most sense to keep the cost at the absolute minimum and rely on volunteers as much as possible."/>
    <s v="$150"/>
    <s v="$150"/>
    <s v=""/>
    <x v="4"/>
    <n v="0"/>
    <x v="4"/>
  </r>
  <r>
    <n v="131"/>
    <s v="True"/>
    <d v="2020-05-12T14:58:38"/>
    <s v="R_3IcTM8wa9BDc9tU"/>
    <s v="Yes"/>
    <s v="About the same"/>
    <s v="I am considering submitting a proposal"/>
    <s v="$200"/>
    <x v="0"/>
    <s v=""/>
    <x v="23"/>
    <s v="Australia"/>
    <x v="5"/>
    <s v="No"/>
    <s v=""/>
    <s v="$200"/>
    <s v="$200"/>
    <s v=""/>
    <x v="1"/>
    <n v="0"/>
    <x v="1"/>
  </r>
  <r>
    <n v="120"/>
    <s v="True"/>
    <d v="2020-05-12T17:26:13"/>
    <s v="R_28SvN614TQmp2hJ"/>
    <s v="Yes"/>
    <s v="About the same"/>
    <s v="I already submitted a proposal"/>
    <s v="$150"/>
    <x v="0"/>
    <s v=""/>
    <x v="6"/>
    <s v="New Zealand"/>
    <x v="2"/>
    <s v="Somewhat"/>
    <s v="There's a chance to show some amazing ethnographic films"/>
    <s v="$150"/>
    <s v="$150"/>
    <s v=""/>
    <x v="4"/>
    <n v="0"/>
    <x v="4"/>
  </r>
  <r>
    <n v="183"/>
    <s v="True"/>
    <d v="2020-05-12T19:05:20"/>
    <s v="R_2salA7a2zuPdraU"/>
    <s v="Yes"/>
    <s v="Less likely to participate"/>
    <s v="I will not submit a proposal"/>
    <s v="$200"/>
    <x v="0"/>
    <s v=""/>
    <x v="1"/>
    <s v="Australia"/>
    <x v="2"/>
    <s v="No"/>
    <s v="My internet (mobile data) isn't fast enough for video conferencing because I live in a black spot with weak 4G wireless connectivity. (Australia, rural Victora)"/>
    <s v="$200"/>
    <s v="$200"/>
    <s v=""/>
    <x v="1"/>
    <n v="0"/>
    <x v="1"/>
  </r>
  <r>
    <n v="141"/>
    <s v="True"/>
    <d v="2020-05-12T21:12:58"/>
    <s v="R_W0y7WDqKRh9V2XT"/>
    <s v="No"/>
    <s v="More likely to participate"/>
    <s v="I am considering submitting a proposal"/>
    <s v="Less than $150 USD"/>
    <x v="0"/>
    <s v=""/>
    <x v="24"/>
    <s v="United States of America"/>
    <x v="5"/>
    <s v="Somewhat"/>
    <s v=""/>
    <s v="Less than $150 USD"/>
    <s v="Less than $150 USD"/>
    <s v=""/>
    <x v="0"/>
    <n v="0"/>
    <x v="0"/>
  </r>
  <r>
    <n v="2184"/>
    <s v="True"/>
    <d v="2020-05-13T00:07:58"/>
    <s v="R_3dKS3GSn8efnT18"/>
    <s v="Yes"/>
    <s v="About the same"/>
    <s v="I will not submit a proposal"/>
    <s v="Less than $150 USD"/>
    <x v="0"/>
    <s v=""/>
    <x v="0"/>
    <s v="Australia"/>
    <x v="6"/>
    <s v="No"/>
    <s v="I live in Melbourne and have been unable to attend previous EPIC conferences due to costs (total cost of international travel, accommodation, tickets etc), and I was really excited about meeting some of my hero and heroines face-to-face for the first time._x000a_I think the pandemic will allow us to embrace virtual events and force us to drastically improve them. This will help us make future conferences more accessible (it will include those without the bigger professional development budgets), as well as reduce carbon emissions and the cost to the earth by running geographic conferences._x000a_I wouldn't mind paying a bit more in the ticket price (more than I have answered in the previous questions) so the conference can pay for one of our heroes in the anthrodesign community to do some great research and develop some designs, prototype them beforehand so the epic 2020 will be incredible._x000a_Given that we don't really have the same time limitations is there now an opportunity to push out the conference date so we can design the conference in a completely new format without everybody paying for a giant experimentation isn't based on research?"/>
    <s v="Less than $150 USD"/>
    <s v="Less than $150 USD"/>
    <s v=""/>
    <x v="0"/>
    <n v="0"/>
    <x v="0"/>
  </r>
  <r>
    <n v="59039"/>
    <s v="True"/>
    <d v="2020-05-13T01:35:34"/>
    <s v="R_3Kuscn1CT6CAjvR"/>
    <s v="Not certain"/>
    <s v="More likely to participate"/>
    <s v="I am unlikely to submit a proposal"/>
    <s v="Less than $150 USD"/>
    <x v="0"/>
    <s v=""/>
    <x v="1"/>
    <s v="France"/>
    <x v="3"/>
    <s v="No"/>
    <s v=""/>
    <s v="Less than $150 USD"/>
    <s v="Less than $150 USD"/>
    <s v=""/>
    <x v="0"/>
    <n v="0"/>
    <x v="0"/>
  </r>
  <r>
    <n v="249"/>
    <s v="True"/>
    <d v="2020-05-13T02:31:19"/>
    <s v="R_3RrPy5xRfobNwxA"/>
    <s v="Yes"/>
    <s v="About the same"/>
    <s v="I am unlikely to submit a proposal"/>
    <s v="$200"/>
    <x v="0"/>
    <s v=""/>
    <x v="4"/>
    <s v="Singapore"/>
    <x v="4"/>
    <s v="Yes, very much"/>
    <s v=""/>
    <s v="$200"/>
    <s v="$200"/>
    <s v=""/>
    <x v="1"/>
    <n v="0"/>
    <x v="1"/>
  </r>
  <r>
    <n v="130"/>
    <s v="True"/>
    <d v="2020-05-13T03:55:40"/>
    <s v="R_cDaexIDomTR4V7b"/>
    <s v="Yes"/>
    <s v="Less likely to participate"/>
    <s v="I will not submit a proposal"/>
    <s v="$200"/>
    <x v="0"/>
    <s v=""/>
    <x v="1"/>
    <s v="Belgium"/>
    <x v="2"/>
    <s v="Yes, very much"/>
    <s v="My biggest concern is that I won't be very involved because I tend to get burned out with technology and find it difficult to motivate myself to participate in many events or listen to presentations online. I'm usually only good for about 1-2 a day."/>
    <s v="$200"/>
    <s v="$200"/>
    <s v=""/>
    <x v="1"/>
    <n v="0"/>
    <x v="1"/>
  </r>
  <r>
    <n v="887"/>
    <s v="True"/>
    <d v="2020-05-13T09:13:21"/>
    <s v="R_rr8naXVLz3lA49z"/>
    <s v="No"/>
    <s v="More likely to participate"/>
    <s v="I will not submit a proposal"/>
    <s v="$300"/>
    <x v="0"/>
    <s v=""/>
    <x v="6"/>
    <s v="United States of America"/>
    <x v="1"/>
    <s v="No"/>
    <s v="I would love to come, but virtual conferences are fairly impractical for me. A big part of a conference is being able to get away and immerse myself in what I'm trying to learn. I don't know how that can happen in my situation given a virtual context."/>
    <s v="$300"/>
    <s v="$300"/>
    <s v=""/>
    <x v="3"/>
    <n v="0"/>
    <x v="3"/>
  </r>
  <r>
    <n v="106"/>
    <s v="True"/>
    <d v="2020-05-13T18:07:46"/>
    <s v="R_28ONrNPhoKqChVH"/>
    <s v="No"/>
    <s v="More likely to participate"/>
    <s v="I will not submit a proposal"/>
    <s v="$200"/>
    <x v="0"/>
    <s v=""/>
    <x v="0"/>
    <s v="Canada"/>
    <x v="1"/>
    <s v="No"/>
    <s v=""/>
    <s v="$200"/>
    <s v="$200"/>
    <s v=""/>
    <x v="1"/>
    <n v="0"/>
    <x v="1"/>
  </r>
  <r>
    <n v="160"/>
    <s v="True"/>
    <d v="2020-05-13T20:45:50"/>
    <s v="R_2bIYD46YqjwAMef"/>
    <s v="No"/>
    <s v="More likely to participate"/>
    <s v="I will not submit a proposal"/>
    <s v="Less than $150 USD"/>
    <x v="0"/>
    <s v=""/>
    <x v="11"/>
    <s v="United States of America"/>
    <x v="1"/>
    <s v="Yes, very much"/>
    <s v="Oh honey, your stuck with us."/>
    <s v="Less than $150 USD"/>
    <s v="Less than $150 USD"/>
    <s v=""/>
    <x v="0"/>
    <n v="0"/>
    <x v="0"/>
  </r>
  <r>
    <n v="114"/>
    <s v="True"/>
    <d v="2020-05-13T20:53:22"/>
    <s v="R_115x8w1JDAHuCV3"/>
    <s v="Not certain"/>
    <s v="More likely to participate"/>
    <s v="I will not submit a proposal"/>
    <s v="$200"/>
    <x v="0"/>
    <s v=""/>
    <x v="1"/>
    <s v="United States of America"/>
    <x v="4"/>
    <s v="Somewhat"/>
    <s v=""/>
    <s v="$200"/>
    <s v="$200"/>
    <s v=""/>
    <x v="1"/>
    <n v="0"/>
    <x v="1"/>
  </r>
  <r>
    <n v="88"/>
    <s v="True"/>
    <d v="2020-05-14T07:03:38"/>
    <s v="R_cI3xNzw5rY3c3sd"/>
    <s v="Not certain"/>
    <s v="About the same"/>
    <s v="I am unlikely to submit a proposal"/>
    <s v="Less than $150 USD"/>
    <x v="0"/>
    <s v=""/>
    <x v="0"/>
    <s v="Denmark"/>
    <x v="1"/>
    <s v="No"/>
    <s v=""/>
    <s v="Less than $150 USD"/>
    <s v="Less than $150 USD"/>
    <s v=""/>
    <x v="0"/>
    <n v="0"/>
    <x v="0"/>
  </r>
  <r>
    <n v="278"/>
    <s v="True"/>
    <d v="2020-05-14T07:04:48"/>
    <s v="R_2Vf39I0Rvi8Dckt"/>
    <s v="No"/>
    <s v="More likely to participate"/>
    <s v="I am unlikely to submit a proposal"/>
    <s v="$200"/>
    <x v="0"/>
    <s v=""/>
    <x v="4"/>
    <s v="United States of America"/>
    <x v="1"/>
    <s v="Yes, very much"/>
    <s v="I’m trying to get my company to pay for my conference spot but I’m doubtful of that happening - I would love to see a tiered price structure so those of us paying out of pocket can still attend but if we get organizational support, we could also chip in more. "/>
    <s v="$200"/>
    <s v="$200"/>
    <s v=""/>
    <x v="1"/>
    <n v="0"/>
    <x v="1"/>
  </r>
  <r>
    <n v="187"/>
    <s v="True"/>
    <d v="2020-05-14T07:26:19"/>
    <s v="R_1OZyjuxU6amkDv4"/>
    <s v="Yes"/>
    <s v="About the same"/>
    <s v="I will probably submit a proposal"/>
    <s v="$150"/>
    <x v="0"/>
    <s v=""/>
    <x v="25"/>
    <s v="Netherlands"/>
    <x v="1"/>
    <s v="No"/>
    <s v="I'm excited, but I'm overwhelmed with working from home"/>
    <s v="$150"/>
    <s v="$150"/>
    <s v=""/>
    <x v="4"/>
    <n v="0"/>
    <x v="4"/>
  </r>
  <r>
    <n v="295"/>
    <s v="True"/>
    <d v="2020-05-14T08:11:08"/>
    <s v="R_867YG3reeOReaOd"/>
    <s v="No"/>
    <s v="More likely to participate"/>
    <s v="I am considering submitting a proposal"/>
    <s v="$200"/>
    <x v="0"/>
    <s v=""/>
    <x v="13"/>
    <s v="United States of America"/>
    <x v="4"/>
    <s v="Somewhat"/>
    <s v=""/>
    <s v="$200"/>
    <s v="$200"/>
    <s v=""/>
    <x v="1"/>
    <n v="0"/>
    <x v="1"/>
  </r>
  <r>
    <n v="137"/>
    <s v="True"/>
    <d v="2020-05-14T08:27:11"/>
    <s v="R_2w17Ou2eZzvPBEP"/>
    <s v="No"/>
    <s v="More likely to participate"/>
    <s v="I am considering submitting a proposal"/>
    <s v="$250"/>
    <x v="0"/>
    <s v=""/>
    <x v="0"/>
    <s v="United States of America"/>
    <x v="5"/>
    <s v="Somewhat"/>
    <s v=""/>
    <s v="$250"/>
    <s v="$250"/>
    <s v=""/>
    <x v="5"/>
    <n v="0"/>
    <x v="5"/>
  </r>
  <r>
    <n v="232"/>
    <s v="True"/>
    <d v="2020-05-14T10:18:24"/>
    <s v="R_3pffdDcZnqjHoM8"/>
    <s v="Not certain"/>
    <s v="Less likely to participate"/>
    <s v="I am considering submitting a proposal"/>
    <s v="$150"/>
    <x v="0"/>
    <s v=""/>
    <x v="13"/>
    <s v="United States of America"/>
    <x v="7"/>
    <s v="Somewhat"/>
    <s v="I’d be interested to see/hear research related to how companies are dealing with and adapting to current business climate with the virus. Maybe the deadline (or a separate deadline track) could be dedicated to this."/>
    <s v="$150"/>
    <s v="$150"/>
    <s v=""/>
    <x v="4"/>
    <n v="0"/>
    <x v="4"/>
  </r>
  <r>
    <n v="97"/>
    <s v="True"/>
    <d v="2020-05-14T10:33:49"/>
    <s v="R_24pUgsXnHcpAh49"/>
    <s v="Not certain"/>
    <s v="More likely to participate"/>
    <s v="I will not submit a proposal"/>
    <s v="Less than $150 USD"/>
    <x v="0"/>
    <s v=""/>
    <x v="6"/>
    <s v="United States of America"/>
    <x v="3"/>
    <s v="Somewhat"/>
    <s v=""/>
    <s v="Less than $150 USD"/>
    <s v="Less than $150 USD"/>
    <s v=""/>
    <x v="0"/>
    <n v="0"/>
    <x v="0"/>
  </r>
  <r>
    <n v="121"/>
    <s v="True"/>
    <d v="2020-05-14T14:42:30"/>
    <s v="R_33vTkU2e8zZwTtY"/>
    <s v="No"/>
    <s v="More likely to participate"/>
    <s v="I am considering submitting a proposal"/>
    <s v="Less than $150 USD"/>
    <x v="0"/>
    <s v=""/>
    <x v="0"/>
    <s v="United States of America"/>
    <x v="5"/>
    <s v="Somewhat"/>
    <s v="Perhaps this might be an opportunity to make the conference more welcoming to junior people, those who do not work for fancy companies, or those without much of a network in this organization."/>
    <s v="Less than $150 USD"/>
    <s v="Less than $150 USD"/>
    <s v=""/>
    <x v="0"/>
    <n v="0"/>
    <x v="0"/>
  </r>
  <r>
    <n v="347"/>
    <s v="True"/>
    <d v="2020-05-15T13:21:26"/>
    <s v="R_1QEISn5FhoJsRpk"/>
    <s v="Yes"/>
    <s v="Less likely to participate"/>
    <s v="I am unlikely to submit a proposal"/>
    <s v="Less than $150 USD"/>
    <x v="0"/>
    <s v=""/>
    <x v="13"/>
    <s v="Canada"/>
    <x v="1"/>
    <s v="No"/>
    <s v=""/>
    <s v="Less than $150 USD"/>
    <s v="Less than $150 USD"/>
    <s v=""/>
    <x v="0"/>
    <n v="0"/>
    <x v="0"/>
  </r>
  <r>
    <n v="340"/>
    <s v="True"/>
    <d v="2020-05-17T00:32:58"/>
    <s v="R_AGz1U3yaLWEYFI5"/>
    <s v="Not certain"/>
    <s v="More likely to participate"/>
    <s v="I will not submit a proposal"/>
    <s v="$300"/>
    <x v="0"/>
    <s v=""/>
    <x v="26"/>
    <s v="United States of America"/>
    <x v="7"/>
    <s v="Somewhat"/>
    <s v="Knowing where EPIC will be held in 2021 would help me decide whether to attend (remotely) in 2020.  Also, I don't really understand the &quot;catalyst&quot; thing.  "/>
    <s v="$300"/>
    <s v="$300"/>
    <s v=""/>
    <x v="3"/>
    <n v="0"/>
    <x v="3"/>
  </r>
  <r>
    <n v="114"/>
    <s v="True"/>
    <d v="2020-05-08T06:04:27"/>
    <s v="R_upNHhjRnDNoMFb3"/>
    <s v="Yes"/>
    <s v="About the same"/>
    <s v="I am unlikely to submit a proposal"/>
    <s v="$400"/>
    <x v="1"/>
    <s v="$400"/>
    <x v="6"/>
    <s v="Panama"/>
    <x v="1"/>
    <s v="No"/>
    <s v=""/>
    <s v="$400"/>
    <s v="$400"/>
    <s v=""/>
    <x v="6"/>
    <n v="400"/>
    <x v="6"/>
  </r>
  <r>
    <n v="153"/>
    <s v="True"/>
    <d v="2020-05-08T06:19:44"/>
    <s v="R_OqHWoezXvIZHZpT"/>
    <s v="No"/>
    <s v="More likely to participate"/>
    <s v="I am unlikely to submit a proposal"/>
    <s v="$250"/>
    <x v="1"/>
    <s v="$250"/>
    <x v="0"/>
    <s v="India"/>
    <x v="4"/>
    <s v="Yes, very much"/>
    <s v="I would love to attend if it is affordable"/>
    <s v="$250"/>
    <s v="$250"/>
    <s v=""/>
    <x v="5"/>
    <n v="250"/>
    <x v="5"/>
  </r>
  <r>
    <n v="367"/>
    <s v="True"/>
    <d v="2020-05-08T06:35:20"/>
    <s v="R_2uvsZO52UMItSs1"/>
    <s v="Not certain"/>
    <s v="More likely to participate"/>
    <s v="I am considering submitting a proposal"/>
    <s v="$250"/>
    <x v="1"/>
    <s v="$250"/>
    <x v="1"/>
    <s v="United States of America"/>
    <x v="1"/>
    <s v="No"/>
    <s v="The question about financial impact is not capturing the reality that the future is very uncertain. While I still have my job, I’m preparing for being laid off, and have changed my saving, spending, investing strategy. In other words, I’m preparing for a negative financial change and suspect that I may be in a very different position than I am now come Nov. That uncertain future factors into my answer about what I want to spend for EPIC 2020 (which I value very much). "/>
    <s v="$250"/>
    <s v="$250"/>
    <s v=""/>
    <x v="5"/>
    <n v="250"/>
    <x v="5"/>
  </r>
  <r>
    <n v="145"/>
    <s v="True"/>
    <d v="2020-05-08T06:38:45"/>
    <s v="R_1GU0S2VMV9wMlzI"/>
    <s v="Not certain"/>
    <s v="More likely to participate"/>
    <s v="I will not submit a proposal"/>
    <s v="$350"/>
    <x v="1"/>
    <s v="$300"/>
    <x v="4"/>
    <s v="Canada"/>
    <x v="5"/>
    <s v="No"/>
    <s v=""/>
    <s v="$350"/>
    <s v="$300"/>
    <s v="$300"/>
    <x v="2"/>
    <n v="300"/>
    <x v="3"/>
  </r>
  <r>
    <n v="225"/>
    <s v="True"/>
    <d v="2020-05-08T06:45:51"/>
    <s v="R_0CfgjcpDG8X877P"/>
    <s v="Yes"/>
    <s v="About the same"/>
    <s v="I already submitted a proposal"/>
    <s v="$400"/>
    <x v="1"/>
    <s v="$200"/>
    <x v="1"/>
    <s v="United States of America"/>
    <x v="1"/>
    <s v="No"/>
    <s v="I love that EPIC2020 is still going to happen!  Let's do this together!! "/>
    <s v="$400"/>
    <s v="$200"/>
    <s v="$200"/>
    <x v="6"/>
    <n v="200"/>
    <x v="1"/>
  </r>
  <r>
    <n v="113"/>
    <s v="True"/>
    <d v="2020-05-08T07:03:56"/>
    <s v="R_DdiZv0LGgEU7uE1"/>
    <s v="Not certain"/>
    <s v="More likely to participate"/>
    <s v="I am considering submitting a proposal"/>
    <s v="Less than $150 USD"/>
    <x v="1"/>
    <s v="Less than $150 USD"/>
    <x v="0"/>
    <s v="Turkey"/>
    <x v="4"/>
    <s v="Somewhat"/>
    <s v=""/>
    <s v="Less than $150 USD"/>
    <s v="Less than $150 USD"/>
    <s v=""/>
    <x v="0"/>
    <n v="75"/>
    <x v="0"/>
  </r>
  <r>
    <n v="277"/>
    <s v="True"/>
    <d v="2020-05-08T07:10:27"/>
    <s v="R_PRN0yvlAL48MzQd"/>
    <s v="No"/>
    <s v="More likely to participate"/>
    <s v="I will probably submit a proposal"/>
    <s v="$500"/>
    <x v="1"/>
    <s v="$250"/>
    <x v="0"/>
    <s v="United States of America"/>
    <x v="5"/>
    <s v="Somewhat"/>
    <s v=""/>
    <s v="$500"/>
    <s v="$250"/>
    <s v="$250"/>
    <x v="7"/>
    <n v="250"/>
    <x v="5"/>
  </r>
  <r>
    <n v="117"/>
    <s v="True"/>
    <d v="2020-05-08T07:11:10"/>
    <s v="R_4VqI9kuqYx4COnD"/>
    <s v="No"/>
    <s v="More likely to participate"/>
    <s v="I will not submit a proposal"/>
    <s v="$150"/>
    <x v="1"/>
    <s v="$150"/>
    <x v="13"/>
    <s v="United Kingdom of Great Britain and Northern Ireland"/>
    <x v="6"/>
    <s v="No"/>
    <s v=""/>
    <s v="$150"/>
    <s v="$150"/>
    <s v=""/>
    <x v="4"/>
    <n v="150"/>
    <x v="4"/>
  </r>
  <r>
    <n v="229"/>
    <s v="True"/>
    <d v="2020-05-08T07:12:17"/>
    <s v="R_2rObAEFXxSHUgPg"/>
    <s v="No"/>
    <s v="More likely to participate"/>
    <s v="I will not submit a proposal"/>
    <s v="$150"/>
    <x v="1"/>
    <s v="Less than $150 USD"/>
    <x v="0"/>
    <s v="United States of America"/>
    <x v="0"/>
    <s v="No"/>
    <s v="My non-profit does not have a lot of experience with ethnography, and neither do I. However, I've found that exposing myself to new ideas via this organization has expanded my creativity when designing virtual events. Thank you!"/>
    <s v="$150"/>
    <s v="Less than $150 USD"/>
    <s v="Less than $150 USD"/>
    <x v="4"/>
    <n v="75"/>
    <x v="0"/>
  </r>
  <r>
    <n v="649"/>
    <s v="True"/>
    <d v="2020-05-08T07:32:26"/>
    <s v="R_2zAazcWIeLxquYS"/>
    <s v="Not certain"/>
    <s v="More likely to participate"/>
    <s v="I am unlikely to submit a proposal"/>
    <s v="$300"/>
    <x v="1"/>
    <s v="$200"/>
    <x v="4"/>
    <s v="United States of America"/>
    <x v="4"/>
    <s v="Somewhat"/>
    <s v="I'm in the midst of helping to plan a smaller local insights industry conference, so conference format is on my mind. I think it will be hard for people to make time and motivate to sit at their desk for a full day to attend a virtual conference. The key will be opportunities for attendees to interact...if possible in smaller groups in satellite cities. This may all factor into your cost consideration already...but I think the presentations are a catalyst for the real value of conferences, which is interaction and discussion with peers. As budget allows, focus as much as possible on providing clever ways of interaction and engagement to enhance the value proposition of the conference."/>
    <s v="$300"/>
    <s v="$200"/>
    <s v="$200"/>
    <x v="3"/>
    <n v="200"/>
    <x v="1"/>
  </r>
  <r>
    <n v="68"/>
    <s v="True"/>
    <d v="2020-05-08T07:37:22"/>
    <s v="R_2cuZP8aGc0deUmn"/>
    <s v="Not certain"/>
    <s v="About the same"/>
    <s v="I am unlikely to submit a proposal"/>
    <s v="Less than $150 USD"/>
    <x v="1"/>
    <s v="Less than $150 USD"/>
    <x v="0"/>
    <s v="United States of America"/>
    <x v="3"/>
    <s v="Somewhat"/>
    <s v=""/>
    <s v="Less than $150 USD"/>
    <s v="Less than $150 USD"/>
    <s v=""/>
    <x v="0"/>
    <n v="75"/>
    <x v="0"/>
  </r>
  <r>
    <n v="392"/>
    <s v="True"/>
    <d v="2020-05-08T07:41:12"/>
    <s v="R_3HHgMwhgVdBzMk1"/>
    <s v="Not certain"/>
    <s v="About the same"/>
    <s v="I am considering submitting a proposal"/>
    <s v="$300"/>
    <x v="1"/>
    <s v="$250"/>
    <x v="3"/>
    <s v="Germany"/>
    <x v="3"/>
    <s v="No"/>
    <s v=""/>
    <s v="$300"/>
    <s v="$250"/>
    <s v="$250"/>
    <x v="3"/>
    <n v="250"/>
    <x v="5"/>
  </r>
  <r>
    <n v="274"/>
    <s v="True"/>
    <d v="2020-05-08T07:52:00"/>
    <s v="R_1QYZQL1NscjbBgB"/>
    <s v="No"/>
    <s v="More likely to participate"/>
    <s v="I am considering submitting a proposal"/>
    <s v="$400"/>
    <x v="1"/>
    <s v="$300"/>
    <x v="1"/>
    <s v="United States of America"/>
    <x v="1"/>
    <s v="No"/>
    <s v=""/>
    <s v="$400"/>
    <s v="$300"/>
    <s v="$300"/>
    <x v="6"/>
    <n v="300"/>
    <x v="3"/>
  </r>
  <r>
    <n v="132"/>
    <s v="True"/>
    <d v="2020-05-08T08:01:18"/>
    <s v="R_1er4ElsmcQwjWlM"/>
    <s v="No"/>
    <s v="More likely to participate"/>
    <s v="I am unlikely to submit a proposal"/>
    <s v="$300"/>
    <x v="1"/>
    <s v="$300"/>
    <x v="12"/>
    <s v="United States of America"/>
    <x v="1"/>
    <s v="Somewhat"/>
    <s v=""/>
    <s v="$300"/>
    <s v="$300"/>
    <s v=""/>
    <x v="3"/>
    <n v="300"/>
    <x v="3"/>
  </r>
  <r>
    <n v="154"/>
    <s v="True"/>
    <d v="2020-05-08T08:02:21"/>
    <s v="R_2DNrzFwSz8vnLTw"/>
    <s v="No"/>
    <s v="More likely to participate"/>
    <s v="I am considering submitting a proposal"/>
    <s v="$150"/>
    <x v="1"/>
    <s v="Less than $150 USD"/>
    <x v="0"/>
    <s v="United States of America"/>
    <x v="6"/>
    <s v="No"/>
    <s v="More details about the virtual venue can help me decide whether to register or not. "/>
    <s v="$150"/>
    <s v="Less than $150 USD"/>
    <s v="Less than $150 USD"/>
    <x v="4"/>
    <n v="75"/>
    <x v="0"/>
  </r>
  <r>
    <n v="105"/>
    <s v="True"/>
    <d v="2020-05-08T08:03:05"/>
    <s v="R_3L24YoPvqmVpCjL"/>
    <s v="Yes"/>
    <s v="About the same"/>
    <s v="I will probably submit a proposal"/>
    <s v="$400"/>
    <x v="1"/>
    <s v="$200"/>
    <x v="19"/>
    <s v="United States of America"/>
    <x v="1"/>
    <s v="No"/>
    <s v="looking forward to it!"/>
    <s v="$400"/>
    <s v="$200"/>
    <s v="$200"/>
    <x v="6"/>
    <n v="200"/>
    <x v="1"/>
  </r>
  <r>
    <n v="137"/>
    <s v="True"/>
    <d v="2020-05-08T08:03:06"/>
    <s v="R_21tiPy8tKFa0W20"/>
    <s v="Yes"/>
    <s v="About the same"/>
    <s v="I already submitted a proposal"/>
    <s v="$250"/>
    <x v="1"/>
    <s v="$150"/>
    <x v="26"/>
    <s v="United States of America"/>
    <x v="3"/>
    <s v="Somewhat"/>
    <s v=""/>
    <s v="$250"/>
    <s v="$150"/>
    <s v="$150"/>
    <x v="5"/>
    <n v="150"/>
    <x v="4"/>
  </r>
  <r>
    <n v="4504"/>
    <s v="True"/>
    <d v="2020-05-08T08:08:25"/>
    <s v="R_1NlTCOPAq7wWV5b"/>
    <s v="Not certain"/>
    <s v="More likely to participate"/>
    <s v="I will probably submit a proposal"/>
    <s v="$350"/>
    <x v="1"/>
    <s v="$200"/>
    <x v="4"/>
    <s v="United States of America"/>
    <x v="1"/>
    <s v="Somewhat"/>
    <s v="Previously the cost of the conference has been prohibitive of me attending. I get a set amount of conference funding every year and so I try to make it stretch as far as it can, meaning I often don't even consider attending EPIC. I'm looking forward to something more reasonably priced to ensure I'm able to attend every year and staying better connected to this community of practice."/>
    <s v="$350"/>
    <s v="$200"/>
    <s v="$200"/>
    <x v="2"/>
    <n v="200"/>
    <x v="1"/>
  </r>
  <r>
    <n v="121"/>
    <s v="True"/>
    <d v="2020-05-08T08:36:58"/>
    <s v="R_6xSneMEo2XJpT5T"/>
    <s v="No"/>
    <s v="More likely to participate"/>
    <s v="I am unlikely to submit a proposal"/>
    <s v="$200"/>
    <x v="1"/>
    <s v="$150"/>
    <x v="1"/>
    <s v="United States of America"/>
    <x v="5"/>
    <s v="No"/>
    <s v=""/>
    <s v="$200"/>
    <s v="$150"/>
    <s v="$150"/>
    <x v="1"/>
    <n v="150"/>
    <x v="4"/>
  </r>
  <r>
    <n v="101"/>
    <s v="True"/>
    <d v="2020-05-08T09:07:48"/>
    <s v="R_2cvJP1YTOMTi4KY"/>
    <s v="Not certain"/>
    <s v="About the same"/>
    <s v="I already submitted a proposal"/>
    <s v="$150"/>
    <x v="1"/>
    <s v="$150"/>
    <x v="27"/>
    <s v="United States of America"/>
    <x v="9"/>
    <s v=""/>
    <s v=""/>
    <s v="$150"/>
    <s v="$150"/>
    <s v=""/>
    <x v="4"/>
    <n v="150"/>
    <x v="4"/>
  </r>
  <r>
    <n v="124"/>
    <s v="True"/>
    <d v="2020-05-08T09:40:33"/>
    <s v="R_2dzrcEjiQ1R2qEN"/>
    <s v="No"/>
    <s v="More likely to participate"/>
    <s v="I am unlikely to submit a proposal"/>
    <s v="Less than $150 USD"/>
    <x v="1"/>
    <s v="I wouldn't attend at all"/>
    <x v="6"/>
    <s v="United States of America"/>
    <x v="1"/>
    <s v="No"/>
    <s v=""/>
    <s v="Less than $150 USD"/>
    <s v="I wouldn't attend at all"/>
    <s v="I wouldn't attend at all"/>
    <x v="0"/>
    <n v="0"/>
    <x v="9"/>
  </r>
  <r>
    <n v="148"/>
    <s v="True"/>
    <d v="2020-05-08T09:43:27"/>
    <s v="R_Pv7zm5uNzfNT1nz"/>
    <s v="No"/>
    <s v="More likely to participate"/>
    <s v="I will not submit a proposal"/>
    <s v="Less than $150 USD"/>
    <x v="1"/>
    <s v="Less than $150 USD"/>
    <x v="0"/>
    <s v="United States of America"/>
    <x v="1"/>
    <s v="No"/>
    <s v=""/>
    <s v="Less than $150 USD"/>
    <s v="Less than $150 USD"/>
    <s v=""/>
    <x v="0"/>
    <n v="75"/>
    <x v="0"/>
  </r>
  <r>
    <n v="195"/>
    <s v="True"/>
    <d v="2020-05-08T09:45:34"/>
    <s v="R_3kNgduOlk61VjdV"/>
    <s v="Not certain"/>
    <s v="More likely to participate"/>
    <s v="I am unlikely to submit a proposal"/>
    <s v="$500"/>
    <x v="1"/>
    <s v="$250"/>
    <x v="0"/>
    <s v="United States of America"/>
    <x v="1"/>
    <s v="No"/>
    <s v="I lived in Melbourne prior to moving to the US, so was very excited about having an excuse to return! However, I'm pregnant and baby is due in November so this virtual conference format now means that I will be able to attend and I am grateful to have the opportunity. Of course it will not be the same as in person, but I'm very much looking forward to it nonetheless."/>
    <s v="$500"/>
    <s v="$250"/>
    <s v="$250"/>
    <x v="7"/>
    <n v="250"/>
    <x v="5"/>
  </r>
  <r>
    <n v="1721"/>
    <s v="True"/>
    <d v="2020-05-08T09:47:40"/>
    <s v="R_2uBBSPFK5rfTlic"/>
    <s v="Yes"/>
    <s v="More likely to participate"/>
    <s v="I am unlikely to submit a proposal"/>
    <s v="$300"/>
    <x v="1"/>
    <s v="$200"/>
    <x v="1"/>
    <s v="United States of America"/>
    <x v="3"/>
    <s v="Somewhat"/>
    <s v=""/>
    <s v="$300"/>
    <s v="$200"/>
    <s v="$200"/>
    <x v="3"/>
    <n v="200"/>
    <x v="1"/>
  </r>
  <r>
    <n v="341"/>
    <s v="True"/>
    <d v="2020-05-08T09:53:34"/>
    <s v="R_1oFMTV3vTUfhBmY"/>
    <s v="Not certain"/>
    <s v="More likely to participate"/>
    <s v="I am unlikely to submit a proposal"/>
    <s v="$500"/>
    <x v="1"/>
    <s v="$250"/>
    <x v="0"/>
    <s v="United States of America"/>
    <x v="3"/>
    <s v="No"/>
    <s v="We had a very generous training budget that was eventually going to go away and has definitely gone away with Covid budget cuts. That being said, our research practice might have budget available, so finding a sweet spot for teams to get access in terms of pricing would be appreciated. Several of us had already registered for Rosenfeld's Advancing Research, but had we not, it would've been easy to swing for whatever their pricing was for up to 5? attendees."/>
    <s v="$500"/>
    <s v="$250"/>
    <s v="$250"/>
    <x v="7"/>
    <n v="250"/>
    <x v="5"/>
  </r>
  <r>
    <n v="84"/>
    <s v="True"/>
    <d v="2020-05-08T09:53:50"/>
    <s v="R_21mGRIswYdB1SFQ"/>
    <s v="No"/>
    <s v="More likely to participate"/>
    <s v="I am considering submitting a proposal"/>
    <s v="Less than $150 USD"/>
    <x v="1"/>
    <s v="Less than $150 USD"/>
    <x v="0"/>
    <s v="United States of America"/>
    <x v="3"/>
    <s v="No"/>
    <s v=""/>
    <s v="Less than $150 USD"/>
    <s v="Less than $150 USD"/>
    <s v=""/>
    <x v="0"/>
    <n v="75"/>
    <x v="0"/>
  </r>
  <r>
    <n v="365"/>
    <s v="True"/>
    <d v="2020-05-08T10:00:15"/>
    <s v="R_2BqZbUHCLmSfHQj"/>
    <s v="Yes"/>
    <s v="More likely to participate"/>
    <s v="I am considering submitting a proposal"/>
    <s v="$250"/>
    <x v="1"/>
    <s v="$400"/>
    <x v="26"/>
    <s v="United States of America"/>
    <x v="3"/>
    <s v="No"/>
    <s v="Because the global pandemic has massive repercussions, EPIC2020 may well well placed (anthropologists who mingle with design so much) not just to adapt but to to make a lasting transformation! What does it mean to meet as a group? What is a conference after covid? What is new about how we understand 'community'?"/>
    <s v="$250"/>
    <s v="$250"/>
    <s v=""/>
    <x v="5"/>
    <n v="400"/>
    <x v="5"/>
  </r>
  <r>
    <n v="72"/>
    <s v="True"/>
    <d v="2020-05-08T10:15:23"/>
    <s v="R_2eXBDfROVH0Ctnm"/>
    <s v="No"/>
    <s v="More likely to participate"/>
    <s v="I will not submit a proposal"/>
    <s v="Less than $150 USD"/>
    <x v="1"/>
    <s v="Less than $150 USD"/>
    <x v="0"/>
    <s v="Canada"/>
    <x v="3"/>
    <s v="No"/>
    <s v=""/>
    <s v="Less than $150 USD"/>
    <s v="Less than $150 USD"/>
    <s v=""/>
    <x v="0"/>
    <n v="75"/>
    <x v="0"/>
  </r>
  <r>
    <n v="179"/>
    <s v="True"/>
    <d v="2020-05-08T10:40:32"/>
    <s v="R_Avb4AxmrhPMKTM5"/>
    <s v="Not certain"/>
    <s v="More likely to participate"/>
    <s v="I am considering submitting a proposal"/>
    <s v="Less than $150 USD"/>
    <x v="1"/>
    <s v="Less than $150 USD"/>
    <x v="0"/>
    <s v="United States of America"/>
    <x v="1"/>
    <s v="No"/>
    <s v=""/>
    <s v="Less than $150 USD"/>
    <s v="Less than $150 USD"/>
    <s v=""/>
    <x v="0"/>
    <n v="75"/>
    <x v="0"/>
  </r>
  <r>
    <n v="337"/>
    <s v="True"/>
    <d v="2020-05-08T10:54:07"/>
    <s v="R_2Wuo3vw75f3AFwS"/>
    <s v="No"/>
    <s v="More likely to participate"/>
    <s v="I am considering submitting a proposal"/>
    <s v="$350"/>
    <x v="1"/>
    <s v="$250"/>
    <x v="4"/>
    <s v="United States of America"/>
    <x v="0"/>
    <s v="Somewhat"/>
    <s v="MadPow did it's Health XD conference virtually in April and did a good job of it, even managing break out sessions. Despite that, it was hard to be on a video conference for 5 hours, and hard to replicate these social interaction of a conference. Could EPIC be spread out over more days, w/ less time per day + just chat time for people who want to have special interest or affiliation get togethers?_x000a_"/>
    <s v="$350"/>
    <s v="$250"/>
    <s v="$250"/>
    <x v="2"/>
    <n v="250"/>
    <x v="5"/>
  </r>
  <r>
    <n v="89"/>
    <s v="True"/>
    <d v="2020-05-08T10:56:59"/>
    <s v="R_tVSeI5VxhRRng65"/>
    <s v="Not certain"/>
    <s v="More likely to participate"/>
    <s v="I will probably submit a proposal"/>
    <s v="Less than $150 USD"/>
    <x v="1"/>
    <s v="Less than $150 USD"/>
    <x v="6"/>
    <s v="United States of America"/>
    <x v="1"/>
    <s v="Somewhat"/>
    <s v=""/>
    <s v="Less than $150 USD"/>
    <s v="Less than $150 USD"/>
    <s v=""/>
    <x v="0"/>
    <n v="75"/>
    <x v="0"/>
  </r>
  <r>
    <n v="130"/>
    <s v="True"/>
    <d v="2020-05-08T11:09:22"/>
    <s v="R_2vcsmkYwE6g3xK4"/>
    <s v="Yes"/>
    <s v="More likely to participate"/>
    <s v="I am considering submitting a proposal"/>
    <s v="$350"/>
    <x v="1"/>
    <s v="$250"/>
    <x v="1"/>
    <s v="United States of America"/>
    <x v="1"/>
    <s v="No"/>
    <s v="Thank you for making it virtual and extending the submission deadline. I would be happy to help with remote facilitation/organization if you need more people."/>
    <s v="$350"/>
    <s v="$250"/>
    <s v="$250"/>
    <x v="2"/>
    <n v="250"/>
    <x v="5"/>
  </r>
  <r>
    <n v="106"/>
    <s v="True"/>
    <d v="2020-05-08T11:43:29"/>
    <s v="R_2anNfoS4IrelsVp"/>
    <s v="No"/>
    <s v="More likely to participate"/>
    <s v="I am considering submitting a proposal"/>
    <s v="$200"/>
    <x v="1"/>
    <s v="$150"/>
    <x v="28"/>
    <s v="United Kingdom of Great Britain and Northern Ireland"/>
    <x v="1"/>
    <s v="Somewhat"/>
    <s v=""/>
    <s v="$200"/>
    <s v="$150"/>
    <s v="$150"/>
    <x v="1"/>
    <n v="150"/>
    <x v="4"/>
  </r>
  <r>
    <n v="134"/>
    <s v="True"/>
    <d v="2020-05-08T12:13:26"/>
    <s v="R_3lPuhBzdax351t3"/>
    <s v="Not certain"/>
    <s v="More likely to participate"/>
    <s v="I am considering submitting a proposal"/>
    <s v="$150"/>
    <x v="1"/>
    <s v="$200"/>
    <x v="12"/>
    <s v="United States of America"/>
    <x v="1"/>
    <s v="No"/>
    <s v="I think my decision to attend is based on the quality of content. "/>
    <s v="$150"/>
    <s v="$150"/>
    <s v=""/>
    <x v="4"/>
    <n v="200"/>
    <x v="4"/>
  </r>
  <r>
    <n v="98"/>
    <s v="True"/>
    <d v="2020-05-08T12:18:29"/>
    <s v="R_3JLvHuA17dJe1xs"/>
    <s v="No"/>
    <s v="More likely to participate"/>
    <s v="I will not submit a proposal"/>
    <s v="$200"/>
    <x v="1"/>
    <s v="I wouldn't attend at all"/>
    <x v="29"/>
    <s v="United States of America"/>
    <x v="0"/>
    <s v="No"/>
    <s v=""/>
    <s v="$200"/>
    <s v="I wouldn't attend at all"/>
    <s v="I wouldn't attend at all"/>
    <x v="1"/>
    <n v="0"/>
    <x v="9"/>
  </r>
  <r>
    <n v="279"/>
    <s v="True"/>
    <d v="2020-05-08T13:54:36"/>
    <s v="R_2OZ2iMxAwE5Dihc"/>
    <s v="Not certain"/>
    <s v="More likely to participate"/>
    <s v="I am unlikely to submit a proposal"/>
    <s v="$250"/>
    <x v="1"/>
    <s v="$150"/>
    <x v="0"/>
    <s v="United States of America"/>
    <x v="1"/>
    <s v="No"/>
    <s v="Would love to attend. I think professional community has increased importance in this historical moment, so that increases my desire to attend. Despite being large, my company can be picky about what it funds so I am not sure I can obtain assistance. "/>
    <s v="$250"/>
    <s v="$150"/>
    <s v="$150"/>
    <x v="5"/>
    <n v="150"/>
    <x v="4"/>
  </r>
  <r>
    <n v="93"/>
    <s v="True"/>
    <d v="2020-05-08T15:06:53"/>
    <s v="R_1mgY0oBg3hABVkT"/>
    <s v="Yes"/>
    <s v="About the same"/>
    <s v="I am considering submitting a proposal"/>
    <s v="$600"/>
    <x v="1"/>
    <s v="$500"/>
    <x v="13"/>
    <s v="United States of America"/>
    <x v="1"/>
    <s v="No"/>
    <s v=""/>
    <s v="$600"/>
    <s v="$500"/>
    <s v="$500"/>
    <x v="9"/>
    <n v="500"/>
    <x v="7"/>
  </r>
  <r>
    <n v="152"/>
    <s v="True"/>
    <d v="2020-05-08T18:05:11"/>
    <s v="R_2aXFyQhgPU3nrV7"/>
    <s v="No"/>
    <s v="More likely to participate"/>
    <s v="I am considering submitting a proposal"/>
    <s v="Less than $150 USD"/>
    <x v="1"/>
    <s v="$200"/>
    <x v="0"/>
    <s v="United States of America"/>
    <x v="10"/>
    <s v="Somewhat"/>
    <s v=""/>
    <s v="Less than $150 USD"/>
    <s v="Less than $150 USD"/>
    <s v=""/>
    <x v="0"/>
    <n v="200"/>
    <x v="0"/>
  </r>
  <r>
    <n v="124"/>
    <s v="True"/>
    <d v="2020-05-08T18:32:36"/>
    <s v="R_BA61jZLsJUis33H"/>
    <s v="No"/>
    <s v="More likely to participate"/>
    <s v="I am unlikely to submit a proposal"/>
    <s v="$500"/>
    <x v="1"/>
    <s v="Less than $150 USD"/>
    <x v="1"/>
    <s v="United States of America"/>
    <x v="1"/>
    <s v="Somewhat"/>
    <s v=""/>
    <s v="$500"/>
    <s v="Less than $150 USD"/>
    <s v="Less than $150 USD"/>
    <x v="7"/>
    <n v="75"/>
    <x v="0"/>
  </r>
  <r>
    <n v="292"/>
    <s v="True"/>
    <d v="2020-05-08T20:55:11"/>
    <s v="R_2YWXPoVqvKFRkAd"/>
    <s v="Yes"/>
    <s v="Less likely to participate"/>
    <s v="I will not submit a proposal"/>
    <s v="Less than $150 USD"/>
    <x v="1"/>
    <s v="Less than $150 USD"/>
    <x v="13"/>
    <s v="United States of America"/>
    <x v="1"/>
    <s v="I prefer not to answer"/>
    <s v="I don't think you should try to recreate the conference virtually. It would be nice to have an annual engagement, but I think it needs to evolve into something different that is appropriate for the medium."/>
    <s v="Less than $150 USD"/>
    <s v="Less than $150 USD"/>
    <s v=""/>
    <x v="0"/>
    <n v="75"/>
    <x v="0"/>
  </r>
  <r>
    <n v="220"/>
    <s v="True"/>
    <d v="2020-05-09T05:48:26"/>
    <s v="R_1NDoTFJIdsG7HSS"/>
    <s v="Not certain"/>
    <s v="More likely to participate"/>
    <s v="I already submitted a proposal"/>
    <s v="$200"/>
    <x v="1"/>
    <s v="Less than $150 USD"/>
    <x v="1"/>
    <s v="Brazil"/>
    <x v="1"/>
    <s v="No"/>
    <s v="I would really want to hear about best online practices, it is a survival theme during the pandemics."/>
    <s v="$200"/>
    <s v="Less than $150 USD"/>
    <s v="Less than $150 USD"/>
    <x v="1"/>
    <n v="75"/>
    <x v="0"/>
  </r>
  <r>
    <n v="78"/>
    <s v="True"/>
    <d v="2020-05-09T08:48:01"/>
    <s v="R_1oIvuerN4vsx1tM"/>
    <s v="Not certain"/>
    <s v="More likely to participate"/>
    <s v="I am considering submitting a proposal"/>
    <s v="$300"/>
    <x v="1"/>
    <s v="$250"/>
    <x v="6"/>
    <s v="United States of America"/>
    <x v="1"/>
    <s v="No"/>
    <s v=""/>
    <s v="$300"/>
    <s v="$250"/>
    <s v="$250"/>
    <x v="3"/>
    <n v="250"/>
    <x v="5"/>
  </r>
  <r>
    <n v="108"/>
    <s v="True"/>
    <d v="2020-05-09T12:11:56"/>
    <s v="R_1C3jnXQFz1JqmFj"/>
    <s v="No"/>
    <s v="More likely to participate"/>
    <s v="I am considering submitting a proposal"/>
    <s v="$150"/>
    <x v="1"/>
    <s v="Less than $150 USD"/>
    <x v="9"/>
    <s v="United States of America"/>
    <x v="0"/>
    <s v="No"/>
    <s v=""/>
    <s v="$150"/>
    <s v="Less than $150 USD"/>
    <s v="Less than $150 USD"/>
    <x v="4"/>
    <n v="75"/>
    <x v="0"/>
  </r>
  <r>
    <n v="366"/>
    <s v="True"/>
    <d v="2020-05-10T07:53:06"/>
    <s v="R_2t5Lt4FyiliYy0Y"/>
    <s v="No"/>
    <s v="More likely to participate"/>
    <s v="I will not submit a proposal"/>
    <s v="$200"/>
    <x v="1"/>
    <s v="Less than $150 USD"/>
    <x v="0"/>
    <s v="United States of America"/>
    <x v="1"/>
    <s v="Somewhat"/>
    <s v="I’ve never been a le to participle before because my company wouldn’t pay for travel and I couldn’t afford it. I hope this year is affordable. Also, I very much like the setup of the Migraine World Summit, which has always been virtual. Maybe check that out. Perhaps after releasing a recording of a presentation or interview the speaker could also host an “office hours” type session to take questions. "/>
    <s v="$200"/>
    <s v="Less than $150 USD"/>
    <s v="Less than $150 USD"/>
    <x v="1"/>
    <n v="75"/>
    <x v="0"/>
  </r>
  <r>
    <n v="74"/>
    <s v="True"/>
    <d v="2020-05-10T09:07:06"/>
    <s v="R_2veqcvT6fZaxGKm"/>
    <s v="Not certain"/>
    <s v="More likely to participate"/>
    <s v="I am considering submitting a proposal"/>
    <s v="$300"/>
    <x v="1"/>
    <s v="$200"/>
    <x v="6"/>
    <s v="United States of America"/>
    <x v="1"/>
    <s v="Somewhat"/>
    <s v=""/>
    <s v="$300"/>
    <s v="$200"/>
    <s v="$200"/>
    <x v="3"/>
    <n v="200"/>
    <x v="1"/>
  </r>
  <r>
    <n v="131"/>
    <s v="True"/>
    <d v="2020-05-10T18:11:05"/>
    <s v="R_1py7nc24iGOzlFs"/>
    <s v="Yes"/>
    <s v="About the same"/>
    <s v="I am unlikely to submit a proposal"/>
    <s v="Less than $150 USD"/>
    <x v="1"/>
    <s v="Less than $150 USD"/>
    <x v="0"/>
    <s v="Australia"/>
    <x v="5"/>
    <s v="No"/>
    <s v=""/>
    <s v="Less than $150 USD"/>
    <s v="Less than $150 USD"/>
    <s v=""/>
    <x v="0"/>
    <n v="75"/>
    <x v="0"/>
  </r>
  <r>
    <n v="70"/>
    <s v="True"/>
    <d v="2020-05-10T18:18:53"/>
    <s v="R_0iAvcediXJAG6OJ"/>
    <s v="Not certain"/>
    <s v="More likely to participate"/>
    <s v="I am considering submitting a proposal"/>
    <s v="$250"/>
    <x v="1"/>
    <s v="I wouldn't attend at all"/>
    <x v="0"/>
    <s v="Australia"/>
    <x v="5"/>
    <s v="Somewhat"/>
    <s v=""/>
    <s v="$250"/>
    <s v="I wouldn't attend at all"/>
    <s v="I wouldn't attend at all"/>
    <x v="5"/>
    <n v="0"/>
    <x v="9"/>
  </r>
  <r>
    <n v="96"/>
    <s v="True"/>
    <d v="2020-05-10T18:21:20"/>
    <s v="R_OkDEvJWI4UJ8ToR"/>
    <s v="Not certain"/>
    <s v="More likely to participate"/>
    <s v="I am unlikely to submit a proposal"/>
    <s v="Less than $150 USD"/>
    <x v="1"/>
    <s v="I wouldn't attend at all"/>
    <x v="0"/>
    <s v="Australia"/>
    <x v="5"/>
    <s v="No"/>
    <s v="I'm only associated with EPIC through RMIT so I probably wouldn't attend otherwise. "/>
    <s v="Less than $150 USD"/>
    <s v="I wouldn't attend at all"/>
    <s v="I wouldn't attend at all"/>
    <x v="0"/>
    <n v="0"/>
    <x v="9"/>
  </r>
  <r>
    <n v="166"/>
    <s v="True"/>
    <d v="2020-05-10T19:11:38"/>
    <s v="R_0d0UEktBvdiy6nn"/>
    <s v="Not certain"/>
    <s v="More likely to participate"/>
    <s v="I am considering submitting a proposal"/>
    <s v="$150"/>
    <x v="1"/>
    <s v="Less than $150 USD"/>
    <x v="0"/>
    <s v="Australia"/>
    <x v="1"/>
    <s v="Somewhat"/>
    <s v="It will be my first EPIC conference, so very much looking forward to the talks and learnings to come"/>
    <s v="$150"/>
    <s v="Less than $150 USD"/>
    <s v="Less than $150 USD"/>
    <x v="4"/>
    <n v="75"/>
    <x v="0"/>
  </r>
  <r>
    <n v="93"/>
    <s v="True"/>
    <d v="2020-05-10T19:18:06"/>
    <s v="R_3DjpDE5OtPGBE9C"/>
    <s v="Yes"/>
    <s v="About the same"/>
    <s v="I will not submit a proposal"/>
    <s v="$200"/>
    <x v="1"/>
    <s v="Less than $150 USD"/>
    <x v="0"/>
    <s v="Australia"/>
    <x v="3"/>
    <s v="Somewhat"/>
    <s v="If it is remote and not in an Australian-friendly time zone I would be highly unlikely to register"/>
    <s v="$200"/>
    <s v="Less than $150 USD"/>
    <s v="Less than $150 USD"/>
    <x v="1"/>
    <n v="75"/>
    <x v="0"/>
  </r>
  <r>
    <n v="95"/>
    <s v="True"/>
    <d v="2020-05-10T21:06:22"/>
    <s v="R_3j9xySt26HV27Ih"/>
    <s v="Yes"/>
    <s v="About the same"/>
    <s v="I am considering submitting a proposal"/>
    <s v="Less than $150 USD"/>
    <x v="1"/>
    <s v="Less than $150 USD"/>
    <x v="0"/>
    <s v="Australia"/>
    <x v="5"/>
    <s v="No"/>
    <s v=""/>
    <s v="Less than $150 USD"/>
    <s v="Less than $150 USD"/>
    <s v=""/>
    <x v="0"/>
    <n v="75"/>
    <x v="0"/>
  </r>
  <r>
    <n v="123"/>
    <s v="True"/>
    <d v="2020-05-10T23:10:25"/>
    <s v="R_cYk3xyTZQZ1W6Gd"/>
    <s v="No"/>
    <s v="More likely to participate"/>
    <s v="I will not submit a proposal"/>
    <s v="$200"/>
    <x v="1"/>
    <s v="$200"/>
    <x v="0"/>
    <s v="United States of America"/>
    <x v="1"/>
    <s v="No"/>
    <s v=""/>
    <s v="$200"/>
    <s v="$200"/>
    <s v=""/>
    <x v="1"/>
    <n v="200"/>
    <x v="1"/>
  </r>
  <r>
    <n v="208"/>
    <s v="True"/>
    <d v="2020-05-11T02:15:22"/>
    <s v="R_UgOwNigDxxgaFuV"/>
    <s v="Yes"/>
    <s v="About the same"/>
    <s v="I will not submit a proposal"/>
    <s v="$200"/>
    <x v="1"/>
    <s v="$300"/>
    <x v="0"/>
    <s v="Australia"/>
    <x v="1"/>
    <s v="No"/>
    <s v="I am very excited about this event.  My only worry is the timezones. Earlier it was planned to be in Melbourne, now that it is virtual, I worry if it would be at odd hours for us. Most of your talks are. "/>
    <s v="$200"/>
    <s v="$200"/>
    <s v=""/>
    <x v="1"/>
    <n v="300"/>
    <x v="1"/>
  </r>
  <r>
    <n v="84"/>
    <s v="True"/>
    <d v="2020-05-11T03:26:58"/>
    <s v="R_1jkuGGdAKIG9OIx"/>
    <s v="Yes"/>
    <s v="About the same"/>
    <s v="I am unlikely to submit a proposal"/>
    <s v="Less than $150 USD"/>
    <x v="1"/>
    <s v="Less than $150 USD"/>
    <x v="6"/>
    <s v="United Kingdom of Great Britain and Northern Ireland"/>
    <x v="1"/>
    <s v="I prefer not to answer"/>
    <s v=""/>
    <s v="Less than $150 USD"/>
    <s v="Less than $150 USD"/>
    <s v=""/>
    <x v="0"/>
    <n v="75"/>
    <x v="0"/>
  </r>
  <r>
    <n v="153"/>
    <s v="True"/>
    <d v="2020-05-11T06:54:51"/>
    <s v="R_1Cv9xetaS1wXg6N"/>
    <s v="Yes"/>
    <s v="About the same"/>
    <s v="I am unlikely to submit a proposal"/>
    <s v="$250"/>
    <x v="1"/>
    <s v="$150"/>
    <x v="0"/>
    <s v="Australia"/>
    <x v="8"/>
    <s v="Somewhat"/>
    <s v=""/>
    <s v="$250"/>
    <s v="$150"/>
    <s v="$150"/>
    <x v="5"/>
    <n v="150"/>
    <x v="4"/>
  </r>
  <r>
    <n v="105"/>
    <s v="True"/>
    <d v="2020-05-11T09:02:51"/>
    <s v="R_ZskP0d5JTthexnr"/>
    <s v="No"/>
    <s v="More likely to participate"/>
    <s v="I will not submit a proposal"/>
    <s v="$200"/>
    <x v="1"/>
    <s v="Less than $150 USD"/>
    <x v="0"/>
    <s v="Portugal"/>
    <x v="1"/>
    <s v="No"/>
    <s v=""/>
    <s v="$200"/>
    <s v="Less than $150 USD"/>
    <s v="Less than $150 USD"/>
    <x v="1"/>
    <n v="75"/>
    <x v="0"/>
  </r>
  <r>
    <n v="175"/>
    <s v="True"/>
    <d v="2020-05-11T09:25:21"/>
    <s v="R_2Ubb5IiHb11IBLa"/>
    <s v="Not certain"/>
    <s v="More likely to participate"/>
    <s v="I am considering submitting a proposal"/>
    <s v="$250"/>
    <x v="1"/>
    <s v="$150"/>
    <x v="21"/>
    <s v="United States of America"/>
    <x v="4"/>
    <s v="Somewhat"/>
    <s v="So excited this is happening virtually! It would be great if there could be local hubs (safety permitting) that meet during the conference, perhaps aligned at times with the hubs in nearest time-zones, in a &quot;sun never sets on EPIC&quot; style... "/>
    <s v="$250"/>
    <s v="$150"/>
    <s v="$150"/>
    <x v="5"/>
    <n v="150"/>
    <x v="4"/>
  </r>
  <r>
    <n v="105"/>
    <s v="True"/>
    <d v="2020-05-11T13:18:05"/>
    <s v="R_2zGYDDKeRnxL6xk"/>
    <s v="No"/>
    <s v="More likely to participate"/>
    <s v="I am unlikely to submit a proposal"/>
    <s v="$150"/>
    <x v="1"/>
    <s v="$150"/>
    <x v="0"/>
    <s v="United States of America"/>
    <x v="1"/>
    <s v="Somewhat"/>
    <s v=""/>
    <s v="$150"/>
    <s v="$150"/>
    <s v=""/>
    <x v="4"/>
    <n v="150"/>
    <x v="4"/>
  </r>
  <r>
    <n v="263"/>
    <s v="True"/>
    <d v="2020-05-11T16:15:56"/>
    <s v="R_30wpWGsaCAAmFT8"/>
    <s v="Yes"/>
    <s v="About the same"/>
    <s v="I am unlikely to submit a proposal"/>
    <s v="$250"/>
    <x v="1"/>
    <s v="$150"/>
    <x v="30"/>
    <s v="United States of America"/>
    <x v="3"/>
    <s v="No"/>
    <s v=""/>
    <s v="$250"/>
    <s v="$150"/>
    <s v="$150"/>
    <x v="5"/>
    <n v="150"/>
    <x v="4"/>
  </r>
  <r>
    <n v="82"/>
    <s v="True"/>
    <d v="2020-05-12T09:24:22"/>
    <s v="R_2VkDBEsvz8cbxae"/>
    <s v="No"/>
    <s v="More likely to participate"/>
    <s v="I am considering submitting a proposal"/>
    <s v="$150"/>
    <x v="1"/>
    <s v="$150"/>
    <x v="0"/>
    <s v="United States of America"/>
    <x v="1"/>
    <s v="No"/>
    <s v=""/>
    <s v="$150"/>
    <s v="$150"/>
    <s v=""/>
    <x v="4"/>
    <n v="150"/>
    <x v="4"/>
  </r>
  <r>
    <n v="130"/>
    <s v="True"/>
    <d v="2020-05-12T09:31:34"/>
    <s v="R_2BzHXodpvZKSlCS"/>
    <s v="Not certain"/>
    <s v="More likely to participate"/>
    <s v="I will not submit a proposal"/>
    <s v="$200"/>
    <x v="1"/>
    <s v="Less than $150 USD"/>
    <x v="0"/>
    <s v="United States of America"/>
    <x v="3"/>
    <s v="Somewhat"/>
    <s v=""/>
    <s v="$200"/>
    <s v="Less than $150 USD"/>
    <s v="Less than $150 USD"/>
    <x v="1"/>
    <n v="75"/>
    <x v="0"/>
  </r>
  <r>
    <n v="137"/>
    <s v="True"/>
    <d v="2020-05-12T10:27:12"/>
    <s v="R_3scRgtQ1naagXAJ"/>
    <s v="Not certain"/>
    <s v="About the same"/>
    <s v="I am unlikely to submit a proposal"/>
    <s v="$150"/>
    <x v="1"/>
    <s v="$150"/>
    <x v="4"/>
    <s v="United States of America"/>
    <x v="1"/>
    <s v="Somewhat"/>
    <s v=""/>
    <s v="$150"/>
    <s v="$150"/>
    <s v=""/>
    <x v="4"/>
    <n v="150"/>
    <x v="4"/>
  </r>
  <r>
    <n v="147"/>
    <s v="True"/>
    <d v="2020-05-12T10:41:26"/>
    <s v="R_2w0sTwHvC31KmUb"/>
    <s v="No"/>
    <s v="More likely to participate"/>
    <s v="I am considering submitting a proposal"/>
    <s v="$600"/>
    <x v="1"/>
    <s v="$300"/>
    <x v="0"/>
    <s v="United States of America"/>
    <x v="0"/>
    <s v="No"/>
    <s v=""/>
    <s v="$600"/>
    <s v="$300"/>
    <s v="$300"/>
    <x v="9"/>
    <n v="300"/>
    <x v="3"/>
  </r>
  <r>
    <n v="10747"/>
    <s v="True"/>
    <d v="2020-05-12T11:47:40"/>
    <s v="R_A0a2hSbM4g9Iok9"/>
    <s v="Yes"/>
    <s v="About the same"/>
    <s v="I am considering submitting a proposal"/>
    <s v="$250"/>
    <x v="1"/>
    <s v="$400"/>
    <x v="14"/>
    <s v="United States of America"/>
    <x v="1"/>
    <s v="Somewhat"/>
    <s v=""/>
    <s v="$250"/>
    <s v="$250"/>
    <s v=""/>
    <x v="5"/>
    <n v="400"/>
    <x v="5"/>
  </r>
  <r>
    <n v="77"/>
    <s v="True"/>
    <d v="2020-05-12T13:54:43"/>
    <s v="R_1jl9zGeKL1AwhLo"/>
    <s v="Not certain"/>
    <s v="More likely to participate"/>
    <s v="I am considering submitting a proposal"/>
    <s v="Less than $150 USD"/>
    <x v="1"/>
    <s v="I wouldn't attend at all"/>
    <x v="6"/>
    <s v="United States of America"/>
    <x v="1"/>
    <s v="I prefer not to answer"/>
    <s v=""/>
    <s v="Less than $150 USD"/>
    <s v="I wouldn't attend at all"/>
    <s v="I wouldn't attend at all"/>
    <x v="0"/>
    <n v="0"/>
    <x v="9"/>
  </r>
  <r>
    <n v="381"/>
    <s v="True"/>
    <d v="2020-05-12T13:56:58"/>
    <s v="R_11Z1NxVTMA33Xol"/>
    <s v="No"/>
    <s v="About the same"/>
    <s v="I will not submit a proposal"/>
    <s v="$500"/>
    <x v="1"/>
    <s v="$250"/>
    <x v="0"/>
    <s v="United States of America"/>
    <x v="1"/>
    <s v="I prefer not to answer"/>
    <s v=""/>
    <s v="$500"/>
    <s v="$250"/>
    <s v="$250"/>
    <x v="7"/>
    <n v="250"/>
    <x v="5"/>
  </r>
  <r>
    <n v="422"/>
    <s v="True"/>
    <d v="2020-05-12T14:12:16"/>
    <s v="R_31yGfXD4X6VcAFh"/>
    <s v="Yes"/>
    <s v="More likely to participate"/>
    <s v="I am unlikely to submit a proposal"/>
    <s v="$150"/>
    <x v="1"/>
    <s v="Less than $150 USD"/>
    <x v="6"/>
    <s v="New Zealand"/>
    <x v="4"/>
    <s v="Yes, very much"/>
    <s v="The EPIC conferences are VERY good. The challenge I face is that I have limited funds and the small consultancy that I work for is doing everything to restrict or constrain expenditure. Be great if EPIC2020 could still go ahead and be affordable for everyone."/>
    <s v="$150"/>
    <s v="Less than $150 USD"/>
    <s v="Less than $150 USD"/>
    <x v="4"/>
    <n v="75"/>
    <x v="0"/>
  </r>
  <r>
    <n v="142"/>
    <s v="True"/>
    <d v="2020-05-12T15:13:37"/>
    <s v="R_Tpe23RSQ2DND6g1"/>
    <s v="Not certain"/>
    <s v="More likely to participate"/>
    <s v="I am unlikely to submit a proposal"/>
    <s v="Less than $150 USD"/>
    <x v="1"/>
    <s v="Less than $150 USD"/>
    <x v="0"/>
    <s v="Australia"/>
    <x v="1"/>
    <s v="I prefer not to answer"/>
    <s v=""/>
    <s v="Less than $150 USD"/>
    <s v="Less than $150 USD"/>
    <s v=""/>
    <x v="0"/>
    <n v="75"/>
    <x v="0"/>
  </r>
  <r>
    <n v="278"/>
    <s v="True"/>
    <d v="2020-05-12T19:54:50"/>
    <s v="R_2pJkCCI8J2sHiyl"/>
    <s v="Yes"/>
    <s v="About the same"/>
    <s v="I will probably submit a proposal"/>
    <s v="$450"/>
    <x v="1"/>
    <s v="$250"/>
    <x v="0"/>
    <s v="Australia"/>
    <x v="5"/>
    <s v="No"/>
    <s v="Having a virtual conference reflects the way that many of us, and our research participants, have to work this year, which is likely to make it an even richer collaborative experience. Also, it probably makes the conference much more accessible to many who would not have been able to travel to attend it for reasons that are unrelated to the COVID19 pandemic."/>
    <s v="$450"/>
    <s v="$250"/>
    <s v="$250"/>
    <x v="8"/>
    <n v="250"/>
    <x v="5"/>
  </r>
  <r>
    <n v="339"/>
    <s v="True"/>
    <d v="2020-05-12T22:09:53"/>
    <s v="R_9WQWkIs15uG7GKZ"/>
    <s v="Yes"/>
    <s v="About the same"/>
    <s v="I will not submit a proposal"/>
    <s v="$400"/>
    <x v="1"/>
    <s v="$400"/>
    <x v="0"/>
    <s v="Australia"/>
    <x v="2"/>
    <s v="Somewhat"/>
    <s v="I was looking forward to it being in person in Australia - I hope this doesn't deter that from happening in the future!"/>
    <s v="$400"/>
    <s v="$400"/>
    <s v=""/>
    <x v="6"/>
    <n v="400"/>
    <x v="6"/>
  </r>
  <r>
    <n v="168"/>
    <s v="True"/>
    <d v="2020-05-12T23:07:24"/>
    <s v="R_1DwCgezCsKaKMXZ"/>
    <s v="Yes"/>
    <s v="About the same"/>
    <s v="I am considering submitting a proposal"/>
    <s v="$300"/>
    <x v="1"/>
    <s v="$150"/>
    <x v="19"/>
    <s v="United States of America"/>
    <x v="1"/>
    <s v="Somewhat"/>
    <s v=""/>
    <s v="$300"/>
    <s v="$150"/>
    <s v="$150"/>
    <x v="3"/>
    <n v="150"/>
    <x v="4"/>
  </r>
  <r>
    <n v="105"/>
    <s v="True"/>
    <d v="2020-05-13T00:05:14"/>
    <s v="R_3oSCT3FjlY06SnZ"/>
    <s v="Yes"/>
    <s v="About the same"/>
    <s v="I am considering submitting a proposal"/>
    <s v="$300"/>
    <x v="1"/>
    <s v="$300"/>
    <x v="17"/>
    <s v="Australia"/>
    <x v="1"/>
    <s v="No"/>
    <s v=""/>
    <s v="$300"/>
    <s v="$300"/>
    <s v=""/>
    <x v="3"/>
    <n v="300"/>
    <x v="3"/>
  </r>
  <r>
    <n v="88"/>
    <s v="True"/>
    <d v="2020-05-13T01:53:16"/>
    <s v="R_1Kj9xnFLzY9Z5vk"/>
    <s v="Not certain"/>
    <s v="Less likely to participate"/>
    <s v="I am considering submitting a proposal"/>
    <s v="Less than $150 USD"/>
    <x v="1"/>
    <s v="I wouldn't attend at all"/>
    <x v="20"/>
    <s v="Denmark"/>
    <x v="3"/>
    <s v="Somewhat"/>
    <s v=""/>
    <s v="Less than $150 USD"/>
    <s v="I wouldn't attend at all"/>
    <s v="I wouldn't attend at all"/>
    <x v="0"/>
    <n v="0"/>
    <x v="9"/>
  </r>
  <r>
    <n v="286"/>
    <s v="True"/>
    <d v="2020-05-13T04:41:06"/>
    <s v="R_wXKzOxbT1TtPsEV"/>
    <s v="No"/>
    <s v="More likely to participate"/>
    <s v="I am considering submitting a proposal"/>
    <s v="$350"/>
    <x v="1"/>
    <s v="$200"/>
    <x v="0"/>
    <s v="United Kingdom of Great Britain and Northern Ireland"/>
    <x v="1"/>
    <s v="Somewhat"/>
    <s v=""/>
    <s v="$350"/>
    <s v="$200"/>
    <s v="$200"/>
    <x v="2"/>
    <n v="200"/>
    <x v="1"/>
  </r>
  <r>
    <n v="108"/>
    <s v="True"/>
    <d v="2020-05-13T06:41:29"/>
    <s v="R_3fK6ANpESYBstpo"/>
    <s v="Yes"/>
    <s v="About the same"/>
    <s v="I am considering submitting a proposal"/>
    <s v="$300"/>
    <x v="1"/>
    <s v="$150"/>
    <x v="31"/>
    <s v="Australia"/>
    <x v="5"/>
    <s v="Somewhat"/>
    <s v=""/>
    <s v="$300"/>
    <s v="$150"/>
    <s v="$150"/>
    <x v="3"/>
    <n v="150"/>
    <x v="4"/>
  </r>
  <r>
    <n v="215"/>
    <s v="True"/>
    <d v="2020-05-14T07:03:35"/>
    <s v="R_1DSXawSie9KcbfO"/>
    <s v="No"/>
    <s v="More likely to participate"/>
    <s v="I am considering submitting a proposal"/>
    <s v="Less than $150 USD"/>
    <x v="1"/>
    <s v="$200"/>
    <x v="2"/>
    <s v="United States of America"/>
    <x v="2"/>
    <s v="No"/>
    <s v="I’m excited to participate."/>
    <s v="Less than $150 USD"/>
    <s v="Less than $150 USD"/>
    <s v=""/>
    <x v="0"/>
    <n v="200"/>
    <x v="0"/>
  </r>
  <r>
    <n v="161"/>
    <s v="True"/>
    <d v="2020-05-14T07:19:16"/>
    <s v="R_1lmfMk1UKB7TDHG"/>
    <s v="No"/>
    <s v="More likely to participate"/>
    <s v="I am unlikely to submit a proposal"/>
    <s v="$300"/>
    <x v="1"/>
    <s v="$300"/>
    <x v="0"/>
    <s v="United States of America"/>
    <x v="5"/>
    <s v="No"/>
    <s v="I am new to the community and was unable to get a spot to attend the RI conference (near my home/work), so attending Melbourne was not on my radar. I'm actually more willing to attend, as an outsider, this (hopefully) less expensive and more accessible online option. "/>
    <s v="$300"/>
    <s v="$300"/>
    <s v=""/>
    <x v="3"/>
    <n v="300"/>
    <x v="3"/>
  </r>
  <r>
    <n v="95"/>
    <s v="True"/>
    <d v="2020-05-14T07:33:03"/>
    <s v="R_3My4bZWE2kpoEOq"/>
    <s v="No"/>
    <s v="More likely to participate"/>
    <s v="I am unlikely to submit a proposal"/>
    <s v="$300"/>
    <x v="1"/>
    <s v="Less than $150 USD"/>
    <x v="0"/>
    <s v="United States of America"/>
    <x v="4"/>
    <s v="No"/>
    <s v=""/>
    <s v="$300"/>
    <s v="Less than $150 USD"/>
    <s v="Less than $150 USD"/>
    <x v="3"/>
    <n v="75"/>
    <x v="0"/>
  </r>
  <r>
    <n v="202"/>
    <s v="True"/>
    <d v="2020-05-14T08:13:22"/>
    <s v="R_2uHEJAtdcQzx4Og"/>
    <s v="No"/>
    <s v="More likely to participate"/>
    <s v="I am unlikely to submit a proposal"/>
    <s v="$150"/>
    <x v="1"/>
    <s v="I wouldn't attend at all"/>
    <x v="0"/>
    <s v="United States of America"/>
    <x v="1"/>
    <s v="I prefer not to answer"/>
    <s v="I respect what EPIC does, but the conference has always felt out of reach for me. II've never worked anywhere that funded int'l conference travel. Only domestic."/>
    <s v="$150"/>
    <s v="I wouldn't attend at all"/>
    <s v="I wouldn't attend at all"/>
    <x v="4"/>
    <n v="0"/>
    <x v="9"/>
  </r>
  <r>
    <n v="283"/>
    <s v="True"/>
    <d v="2020-05-14T08:28:26"/>
    <s v="R_2ttGyRpRGs3HGZa"/>
    <s v="Yes"/>
    <s v="Less likely to participate"/>
    <s v="I am considering submitting a proposal"/>
    <s v="$150"/>
    <x v="1"/>
    <s v="Less than $150 USD"/>
    <x v="14"/>
    <s v="United States of America"/>
    <x v="1"/>
    <s v="No"/>
    <s v="The best part of EPIC is the networking and following up with individual presenters with the added benefit of exploring a different culture/city. Without those things, and the financial instability of my organization, it is unknown if I will pay to attend this year. It is easy to be distracted at home during talks. How can we keep it interactive? Thanks."/>
    <s v="$150"/>
    <s v="Less than $150 USD"/>
    <s v="Less than $150 USD"/>
    <x v="4"/>
    <n v="75"/>
    <x v="0"/>
  </r>
  <r>
    <n v="150"/>
    <s v="True"/>
    <d v="2020-05-14T09:40:37"/>
    <s v="R_23dCsxxPMbfMn9F"/>
    <s v="No"/>
    <s v="More likely to participate"/>
    <s v="I will not submit a proposal"/>
    <s v="$250"/>
    <x v="1"/>
    <s v="$150"/>
    <x v="0"/>
    <s v="United States of America"/>
    <x v="1"/>
    <s v="Somewhat"/>
    <s v="Thanks for all your hard work to adapt"/>
    <s v="$250"/>
    <s v="$150"/>
    <s v="$150"/>
    <x v="5"/>
    <n v="150"/>
    <x v="4"/>
  </r>
  <r>
    <n v="102"/>
    <s v="True"/>
    <d v="2020-05-14T09:49:51"/>
    <s v="R_0Pzkre5p0LZ4Eet"/>
    <s v="No"/>
    <s v="More likely to participate"/>
    <s v="I am unlikely to submit a proposal"/>
    <s v="$200"/>
    <x v="1"/>
    <s v="$150"/>
    <x v="0"/>
    <s v="United States of America"/>
    <x v="1"/>
    <s v="Somewhat"/>
    <s v=""/>
    <s v="$200"/>
    <s v="$150"/>
    <s v="$150"/>
    <x v="1"/>
    <n v="150"/>
    <x v="4"/>
  </r>
  <r>
    <n v="91"/>
    <s v="True"/>
    <d v="2020-05-14T11:14:11"/>
    <s v="R_32KsmXggSTYkE2l"/>
    <s v="Not certain"/>
    <s v="More likely to participate"/>
    <s v="I am considering submitting a proposal"/>
    <s v="$200"/>
    <x v="1"/>
    <s v="$200"/>
    <x v="1"/>
    <s v="United States of America"/>
    <x v="1"/>
    <s v="No"/>
    <s v=""/>
    <s v="$200"/>
    <s v="$200"/>
    <s v=""/>
    <x v="1"/>
    <n v="200"/>
    <x v="1"/>
  </r>
  <r>
    <n v="134"/>
    <s v="True"/>
    <d v="2020-05-14T15:17:45"/>
    <s v="R_3dFYNfP3iWVo6QZ"/>
    <s v="Not certain"/>
    <s v="More likely to participate"/>
    <s v="I am considering submitting a proposal"/>
    <s v="$250"/>
    <x v="1"/>
    <s v="$250"/>
    <x v="0"/>
    <s v="Finland"/>
    <x v="5"/>
    <s v="I prefer not to answer"/>
    <s v=""/>
    <s v="$250"/>
    <s v="$250"/>
    <s v=""/>
    <x v="5"/>
    <n v="250"/>
    <x v="5"/>
  </r>
  <r>
    <n v="166"/>
    <s v="True"/>
    <d v="2020-05-14T15:58:29"/>
    <s v="R_1q3RvgWSaqo4s8X"/>
    <s v="No"/>
    <s v="More likely to participate"/>
    <s v="I am considering submitting a proposal"/>
    <s v="$500"/>
    <x v="1"/>
    <s v="$250"/>
    <x v="32"/>
    <s v="United States of America"/>
    <x v="1"/>
    <s v="Somewhat"/>
    <s v=""/>
    <s v="$500"/>
    <s v="$250"/>
    <s v="$250"/>
    <x v="7"/>
    <n v="250"/>
    <x v="5"/>
  </r>
  <r>
    <n v="114"/>
    <s v="True"/>
    <d v="2020-05-14T16:07:37"/>
    <s v="R_w6hYBEReNfwxhsd"/>
    <s v="Yes"/>
    <s v="Less likely to participate"/>
    <s v="I will not submit a proposal"/>
    <s v="$150"/>
    <x v="1"/>
    <s v="I wouldn't attend at all"/>
    <x v="22"/>
    <s v="Australia"/>
    <x v="5"/>
    <s v="Somewhat"/>
    <s v=""/>
    <s v="$150"/>
    <s v="I wouldn't attend at all"/>
    <s v="I wouldn't attend at all"/>
    <x v="4"/>
    <n v="0"/>
    <x v="9"/>
  </r>
  <r>
    <n v="140"/>
    <s v="True"/>
    <d v="2020-05-08T06:02:55"/>
    <s v="R_1l6lfcQV0TrkiFf"/>
    <s v="No"/>
    <s v="More likely to participate"/>
    <s v="I am unlikely to submit a proposal"/>
    <s v="Less than $150 USD"/>
    <x v="2"/>
    <s v="$150"/>
    <x v="4"/>
    <s v="United Kingdom of Great Britain and Northern Ireland"/>
    <x v="5"/>
    <s v="No"/>
    <s v="Hope it can work!"/>
    <s v="Less than $150 USD"/>
    <s v="Less than $150 USD"/>
    <s v=""/>
    <x v="0"/>
    <n v="150"/>
    <x v="0"/>
  </r>
  <r>
    <n v="193"/>
    <s v="True"/>
    <d v="2020-05-08T06:07:04"/>
    <s v="R_1HqwTavz1CyK51Z"/>
    <s v="No"/>
    <s v="More likely to participate"/>
    <s v="I will not submit a proposal"/>
    <s v="$200"/>
    <x v="2"/>
    <s v="Less than $150 USD"/>
    <x v="0"/>
    <s v="United Kingdom of Great Britain and Northern Ireland"/>
    <x v="2"/>
    <s v="Yes, very much"/>
    <s v=""/>
    <s v="$200"/>
    <s v="Less than $150 USD"/>
    <s v="Less than $150 USD"/>
    <x v="1"/>
    <n v="75"/>
    <x v="0"/>
  </r>
  <r>
    <n v="109"/>
    <s v="True"/>
    <d v="2020-05-08T06:12:51"/>
    <s v="R_3G6D96C8VoIj55X"/>
    <s v="Yes"/>
    <s v="About the same"/>
    <s v="I am unlikely to submit a proposal"/>
    <s v="$350"/>
    <x v="2"/>
    <s v="$250"/>
    <x v="33"/>
    <s v="United Kingdom of Great Britain and Northern Ireland"/>
    <x v="4"/>
    <s v="No"/>
    <s v=""/>
    <s v="$350"/>
    <s v="$250"/>
    <s v="$250"/>
    <x v="2"/>
    <n v="250"/>
    <x v="5"/>
  </r>
  <r>
    <n v="141"/>
    <s v="True"/>
    <d v="2020-05-08T06:28:37"/>
    <s v="R_3qpQsS84zzoWDU3"/>
    <s v="No"/>
    <s v="More likely to participate"/>
    <s v="I will not submit a proposal"/>
    <s v="$650"/>
    <x v="2"/>
    <s v="Less than $150 USD"/>
    <x v="0"/>
    <s v="United States of America"/>
    <x v="1"/>
    <s v="No"/>
    <s v=""/>
    <s v="$650"/>
    <s v="Less than $150 USD"/>
    <s v="Less than $150 USD"/>
    <x v="10"/>
    <n v="75"/>
    <x v="0"/>
  </r>
  <r>
    <n v="146"/>
    <s v="True"/>
    <d v="2020-05-08T06:31:37"/>
    <s v="R_VLjFVwUdnWxFn1f"/>
    <s v="No"/>
    <s v="More likely to participate"/>
    <s v="I am unlikely to submit a proposal"/>
    <s v="$400"/>
    <x v="2"/>
    <s v="$200"/>
    <x v="0"/>
    <s v="France"/>
    <x v="3"/>
    <s v="No"/>
    <s v=""/>
    <s v="$400"/>
    <s v="$200"/>
    <s v="$200"/>
    <x v="6"/>
    <n v="200"/>
    <x v="1"/>
  </r>
  <r>
    <n v="124"/>
    <s v="True"/>
    <d v="2020-05-08T06:34:52"/>
    <s v="R_4UtGDsbl01VgMSJ"/>
    <s v="No"/>
    <s v="More likely to participate"/>
    <s v="I am unlikely to submit a proposal"/>
    <s v="$350"/>
    <x v="2"/>
    <s v="Less than $150 USD"/>
    <x v="13"/>
    <s v="United States of America"/>
    <x v="3"/>
    <s v="No"/>
    <s v=""/>
    <s v="$350"/>
    <s v="Less than $150 USD"/>
    <s v="Less than $150 USD"/>
    <x v="2"/>
    <n v="75"/>
    <x v="0"/>
  </r>
  <r>
    <n v="306"/>
    <s v="True"/>
    <d v="2020-05-08T06:35:22"/>
    <s v="R_2fvUFRDeh0Pt1NM"/>
    <s v="Not certain"/>
    <s v="More likely to participate"/>
    <s v="I already submitted a proposal"/>
    <s v="$400"/>
    <x v="2"/>
    <s v="$150"/>
    <x v="1"/>
    <s v="United Kingdom of Great Britain and Northern Ireland"/>
    <x v="4"/>
    <s v="Somewhat"/>
    <s v="I think the biggest challenge will be creating opportunities to meet and network with people which is a big part of the appeal of the conference. I hope there are still ways to connect with people in other regions, with a bit of timezone wrangling. The other challenge will be making remote presentations engaging. Shorter sessions with more breaks, and perhaps spreading  the conference over more days to support that could help. "/>
    <s v="$400"/>
    <s v="$150"/>
    <s v="$150"/>
    <x v="6"/>
    <n v="150"/>
    <x v="4"/>
  </r>
  <r>
    <n v="235"/>
    <s v="True"/>
    <d v="2020-05-08T07:03:32"/>
    <s v="R_sv6djKAii5uhGLL"/>
    <s v="Not certain"/>
    <s v="More likely to participate"/>
    <s v="I am considering submitting a proposal"/>
    <s v="Less than $150 USD"/>
    <x v="2"/>
    <s v="Less than $150 USD"/>
    <x v="13"/>
    <s v="United States of America"/>
    <x v="1"/>
    <s v="No"/>
    <s v="Having a lower price point for more registrations to build out membership.  Cost has made it so we've sent 2 people in person but if it less than $300 I could press for more folks "/>
    <s v="Less than $150 USD"/>
    <s v="Less than $150 USD"/>
    <s v=""/>
    <x v="0"/>
    <n v="75"/>
    <x v="0"/>
  </r>
  <r>
    <n v="233"/>
    <s v="True"/>
    <d v="2020-05-08T08:10:06"/>
    <s v="R_2AXrJz6AGwhaIHv"/>
    <s v="Not certain"/>
    <s v="More likely to participate"/>
    <s v="I already submitted a proposal"/>
    <s v="$550"/>
    <x v="2"/>
    <s v="$450"/>
    <x v="34"/>
    <s v="United States of America"/>
    <x v="1"/>
    <s v="No"/>
    <s v="I will miss the in-person presentations, conversations, and events the most. However, I really look forward to anything you all are able to offer virtually. "/>
    <s v="$550"/>
    <s v="$450"/>
    <s v="$450"/>
    <x v="11"/>
    <n v="450"/>
    <x v="8"/>
  </r>
  <r>
    <n v="169"/>
    <s v="True"/>
    <d v="2020-05-08T08:23:24"/>
    <s v="R_1DOqK9EWGi4wojV"/>
    <s v="Yes"/>
    <s v="About the same"/>
    <s v="I am unlikely to submit a proposal"/>
    <s v="$500"/>
    <x v="2"/>
    <s v="$300"/>
    <x v="6"/>
    <s v="United States of America"/>
    <x v="1"/>
    <s v="Somewhat"/>
    <s v=""/>
    <s v="$500"/>
    <s v="$300"/>
    <s v="$300"/>
    <x v="7"/>
    <n v="300"/>
    <x v="3"/>
  </r>
  <r>
    <n v="95"/>
    <s v="True"/>
    <d v="2020-05-08T08:51:29"/>
    <s v="R_1jenASEkK9NAH1L"/>
    <s v="Not certain"/>
    <s v="Less likely to participate"/>
    <s v="I am unlikely to submit a proposal"/>
    <s v="Less than $150 USD"/>
    <x v="2"/>
    <s v="I wouldn't attend at all"/>
    <x v="3"/>
    <s v="United States of America"/>
    <x v="0"/>
    <s v="No"/>
    <s v=""/>
    <s v="Less than $150 USD"/>
    <s v="I wouldn't attend at all"/>
    <s v="I wouldn't attend at all"/>
    <x v="0"/>
    <n v="0"/>
    <x v="9"/>
  </r>
  <r>
    <n v="196"/>
    <s v="True"/>
    <d v="2020-05-08T09:08:42"/>
    <s v="R_pbIWSJm1GodRh4d"/>
    <s v="Yes"/>
    <s v="More likely to participate"/>
    <s v="I am considering submitting a proposal"/>
    <s v="$500"/>
    <x v="2"/>
    <s v="$400"/>
    <x v="11"/>
    <s v="United States of America"/>
    <x v="1"/>
    <s v="Somewhat"/>
    <s v="Excited to see how EPIC makes a fabulous virtual event! "/>
    <s v="$500"/>
    <s v="$400"/>
    <s v="$400"/>
    <x v="7"/>
    <n v="400"/>
    <x v="6"/>
  </r>
  <r>
    <n v="587"/>
    <s v="True"/>
    <d v="2020-05-08T09:24:46"/>
    <s v="R_120hWM0uKZtqALP"/>
    <s v="No"/>
    <s v="About the same"/>
    <s v="I am considering submitting a proposal"/>
    <s v="$300"/>
    <x v="2"/>
    <s v="I wouldn't attend at all"/>
    <x v="6"/>
    <s v="United States of America"/>
    <x v="1"/>
    <s v="No"/>
    <s v=""/>
    <s v="$300"/>
    <s v="I wouldn't attend at all"/>
    <s v="I wouldn't attend at all"/>
    <x v="3"/>
    <n v="0"/>
    <x v="9"/>
  </r>
  <r>
    <n v="85"/>
    <s v="True"/>
    <d v="2020-05-08T09:36:50"/>
    <s v="R_10qI7UiP1eCxOs5"/>
    <s v="No"/>
    <s v="More likely to participate"/>
    <s v="I am unlikely to submit a proposal"/>
    <s v="$150"/>
    <x v="2"/>
    <s v="Less than $150 USD"/>
    <x v="6"/>
    <s v="United States of America"/>
    <x v="1"/>
    <s v="Somewhat"/>
    <s v=""/>
    <s v="$150"/>
    <s v="Less than $150 USD"/>
    <s v="Less than $150 USD"/>
    <x v="4"/>
    <n v="75"/>
    <x v="0"/>
  </r>
  <r>
    <n v="107"/>
    <s v="True"/>
    <d v="2020-05-08T09:42:34"/>
    <s v="R_3iUdRylgELi3QHn"/>
    <s v="No"/>
    <s v="More likely to participate"/>
    <s v="I will not submit a proposal"/>
    <s v="$300"/>
    <x v="2"/>
    <s v="I wouldn't attend at all"/>
    <x v="1"/>
    <s v="United States of America"/>
    <x v="0"/>
    <s v="No"/>
    <s v=""/>
    <s v="$300"/>
    <s v="I wouldn't attend at all"/>
    <s v="I wouldn't attend at all"/>
    <x v="3"/>
    <n v="0"/>
    <x v="9"/>
  </r>
  <r>
    <n v="108"/>
    <s v="True"/>
    <d v="2020-05-08T09:44:43"/>
    <s v="R_2XcCKBQflBq34Dl"/>
    <s v="No"/>
    <s v="More likely to participate"/>
    <s v="I am considering submitting a proposal"/>
    <s v="$350"/>
    <x v="2"/>
    <s v="$150"/>
    <x v="0"/>
    <s v="United States of America"/>
    <x v="1"/>
    <s v="No"/>
    <s v=""/>
    <s v="$350"/>
    <s v="$150"/>
    <s v="$150"/>
    <x v="2"/>
    <n v="150"/>
    <x v="4"/>
  </r>
  <r>
    <n v="209"/>
    <s v="True"/>
    <d v="2020-05-08T10:11:00"/>
    <s v="R_3JpVuQq6qxOPZL1"/>
    <s v="No"/>
    <s v="More likely to participate"/>
    <s v="I will not submit a proposal"/>
    <s v="$250"/>
    <x v="2"/>
    <s v="$150"/>
    <x v="0"/>
    <s v="United States of America"/>
    <x v="0"/>
    <s v="I prefer not to answer"/>
    <s v=""/>
    <s v="$250"/>
    <s v="$150"/>
    <s v="$150"/>
    <x v="5"/>
    <n v="150"/>
    <x v="4"/>
  </r>
  <r>
    <n v="407"/>
    <s v="True"/>
    <d v="2020-05-08T10:31:21"/>
    <s v="R_cvf5kQfpg2TAmat"/>
    <s v="No"/>
    <s v="More likely to participate"/>
    <s v="I will not submit a proposal"/>
    <s v="$300"/>
    <x v="2"/>
    <s v="$300"/>
    <x v="13"/>
    <s v="Costa Rica"/>
    <x v="3"/>
    <s v="Somewhat"/>
    <s v="The reason that my organization is not thinking about spending money on the conference is that my partners are very cautious about spending money. Not necesarilly that we are doing bad. I would love to attend in person but I am willing to participate virtually because the content of the conferences is excellent."/>
    <s v="$300"/>
    <s v="$300"/>
    <s v=""/>
    <x v="3"/>
    <n v="300"/>
    <x v="3"/>
  </r>
  <r>
    <n v="59"/>
    <s v="True"/>
    <d v="2020-05-08T11:56:18"/>
    <s v="R_3PX38mC9UI9rOB3"/>
    <s v="Yes"/>
    <s v="About the same"/>
    <s v="I will not submit a proposal"/>
    <s v="$650"/>
    <x v="2"/>
    <s v="$500"/>
    <x v="1"/>
    <s v="United States of America"/>
    <x v="1"/>
    <s v="No"/>
    <s v=""/>
    <s v="$650"/>
    <s v="$500"/>
    <s v="$500"/>
    <x v="10"/>
    <n v="500"/>
    <x v="7"/>
  </r>
  <r>
    <n v="81"/>
    <s v="True"/>
    <d v="2020-05-08T12:04:19"/>
    <s v="R_3oHivFzDiXQXFcL"/>
    <s v="Not certain"/>
    <s v="More likely to participate"/>
    <s v="I am considering submitting a proposal"/>
    <s v="$300"/>
    <x v="2"/>
    <s v="$200"/>
    <x v="0"/>
    <s v="United States of America"/>
    <x v="5"/>
    <s v="No"/>
    <s v=""/>
    <s v="$300"/>
    <s v="$200"/>
    <s v="$200"/>
    <x v="3"/>
    <n v="200"/>
    <x v="1"/>
  </r>
  <r>
    <n v="103"/>
    <s v="True"/>
    <d v="2020-05-08T12:25:26"/>
    <s v="R_1gHMP6GQgURCaj2"/>
    <s v="No"/>
    <s v="More likely to participate"/>
    <s v="I am unlikely to submit a proposal"/>
    <s v="$200"/>
    <x v="2"/>
    <s v="$200"/>
    <x v="4"/>
    <s v="United States of America"/>
    <x v="1"/>
    <s v="No"/>
    <s v=""/>
    <s v="$200"/>
    <s v="$200"/>
    <s v=""/>
    <x v="1"/>
    <n v="200"/>
    <x v="1"/>
  </r>
  <r>
    <n v="81"/>
    <s v="True"/>
    <d v="2020-05-08T13:21:57"/>
    <s v="R_3htkksNaOuAzpHm"/>
    <s v="Yes"/>
    <s v="About the same"/>
    <s v="I already submitted a proposal"/>
    <s v="Less than $150 USD"/>
    <x v="2"/>
    <s v="Less than $150 USD"/>
    <x v="3"/>
    <s v="United States of America"/>
    <x v="0"/>
    <s v="No"/>
    <s v=""/>
    <s v="Less than $150 USD"/>
    <s v="Less than $150 USD"/>
    <s v=""/>
    <x v="0"/>
    <n v="75"/>
    <x v="0"/>
  </r>
  <r>
    <n v="179"/>
    <s v="True"/>
    <d v="2020-05-08T14:14:10"/>
    <s v="R_3iwcISFRZcCHPsx"/>
    <s v="No"/>
    <s v="More likely to participate"/>
    <s v="I am unlikely to submit a proposal"/>
    <s v="$500"/>
    <x v="2"/>
    <s v="$250"/>
    <x v="0"/>
    <s v="Canada"/>
    <x v="1"/>
    <s v="Somewhat"/>
    <s v="It was hard to answer a price since I'm not sure how interactive sessions will be, if we'll have workshops etc. I answered assuming it would be mostly talks"/>
    <s v="$500"/>
    <s v="$250"/>
    <s v="$250"/>
    <x v="7"/>
    <n v="250"/>
    <x v="5"/>
  </r>
  <r>
    <n v="109"/>
    <s v="True"/>
    <d v="2020-05-08T15:46:46"/>
    <s v="R_3e9QH96y8yU432I"/>
    <s v="Yes"/>
    <s v="About the same"/>
    <s v="I already submitted a proposal"/>
    <s v="Less than $150 USD"/>
    <x v="2"/>
    <s v="I wouldn't attend at all"/>
    <x v="13"/>
    <s v="United States of America"/>
    <x v="1"/>
    <s v="No"/>
    <s v=""/>
    <s v="Less than $150 USD"/>
    <s v="I wouldn't attend at all"/>
    <s v="I wouldn't attend at all"/>
    <x v="0"/>
    <n v="0"/>
    <x v="9"/>
  </r>
  <r>
    <n v="221"/>
    <s v="True"/>
    <d v="2020-05-08T20:54:50"/>
    <s v="R_2uJ77tJqRb505uz"/>
    <s v="No"/>
    <s v="More likely to participate"/>
    <s v="I am unlikely to submit a proposal"/>
    <s v="$350"/>
    <x v="2"/>
    <s v="$150"/>
    <x v="0"/>
    <s v="United States of America"/>
    <x v="1"/>
    <s v="Somewhat"/>
    <s v="I am looking forward to attend - hopefully - for the first time!"/>
    <s v="$350"/>
    <s v="$150"/>
    <s v="$150"/>
    <x v="2"/>
    <n v="150"/>
    <x v="4"/>
  </r>
  <r>
    <n v="65"/>
    <s v="True"/>
    <d v="2020-05-09T08:43:14"/>
    <s v="R_2VsaU11Ytiw47cx"/>
    <s v="No"/>
    <s v="About the same"/>
    <s v="I will not submit a proposal"/>
    <s v="$200"/>
    <x v="2"/>
    <s v="I wouldn't attend at all"/>
    <x v="0"/>
    <s v="United States of America"/>
    <x v="6"/>
    <s v="No"/>
    <s v=""/>
    <s v="$200"/>
    <s v="I wouldn't attend at all"/>
    <s v="I wouldn't attend at all"/>
    <x v="1"/>
    <n v="0"/>
    <x v="9"/>
  </r>
  <r>
    <n v="150"/>
    <s v="True"/>
    <d v="2020-05-10T05:16:10"/>
    <s v="R_4UUEwXRpw83N9tv"/>
    <s v="No"/>
    <s v="More likely to participate"/>
    <s v="I am considering submitting a proposal"/>
    <s v="$200"/>
    <x v="2"/>
    <s v="$150"/>
    <x v="4"/>
    <s v="United Kingdom of Great Britain and Northern Ireland"/>
    <x v="2"/>
    <s v="Yes, very much"/>
    <s v=""/>
    <s v="$200"/>
    <s v="$150"/>
    <s v="$150"/>
    <x v="1"/>
    <n v="150"/>
    <x v="4"/>
  </r>
  <r>
    <n v="98"/>
    <s v="True"/>
    <d v="2020-05-10T18:43:33"/>
    <s v="R_3KZSFdtdksO5E1r"/>
    <s v="No"/>
    <s v="More likely to participate"/>
    <s v="I am unlikely to submit a proposal"/>
    <s v="$500"/>
    <x v="2"/>
    <s v="$250"/>
    <x v="6"/>
    <s v="Australia"/>
    <x v="1"/>
    <s v="No"/>
    <s v=""/>
    <s v="$500"/>
    <s v="$250"/>
    <s v="$250"/>
    <x v="7"/>
    <n v="250"/>
    <x v="5"/>
  </r>
  <r>
    <n v="76"/>
    <s v="True"/>
    <d v="2020-05-10T20:07:36"/>
    <s v="R_2wAZyot8PlPp0V6"/>
    <s v="Yes"/>
    <s v="About the same"/>
    <s v="I will probably submit a proposal"/>
    <s v="$200"/>
    <x v="2"/>
    <s v="Less than $150 USD"/>
    <x v="0"/>
    <s v="Australia"/>
    <x v="5"/>
    <s v="No"/>
    <s v=""/>
    <s v="$200"/>
    <s v="Less than $150 USD"/>
    <s v="Less than $150 USD"/>
    <x v="1"/>
    <n v="75"/>
    <x v="0"/>
  </r>
  <r>
    <n v="84"/>
    <s v="True"/>
    <d v="2020-05-11T00:20:01"/>
    <s v="R_10IAfJWSKhUZYlk"/>
    <s v="Yes"/>
    <s v="Less likely to participate"/>
    <s v="I am unlikely to submit a proposal"/>
    <s v="Less than $150 USD"/>
    <x v="2"/>
    <s v="Less than $150 USD"/>
    <x v="0"/>
    <s v="United States of America"/>
    <x v="5"/>
    <s v="No"/>
    <s v=""/>
    <s v="Less than $150 USD"/>
    <s v="Less than $150 USD"/>
    <s v=""/>
    <x v="0"/>
    <n v="75"/>
    <x v="0"/>
  </r>
  <r>
    <n v="76"/>
    <s v="True"/>
    <d v="2020-05-11T07:11:55"/>
    <s v="R_1hDZ0xq8jlC06E4"/>
    <s v="Not certain"/>
    <s v="More likely to participate"/>
    <s v="I will probably submit a proposal"/>
    <s v="$300"/>
    <x v="2"/>
    <s v="$350"/>
    <x v="1"/>
    <s v="United States of America"/>
    <x v="1"/>
    <s v="I prefer not to answer"/>
    <s v=""/>
    <s v="$300"/>
    <s v="$300"/>
    <s v=""/>
    <x v="3"/>
    <n v="350"/>
    <x v="3"/>
  </r>
  <r>
    <n v="338"/>
    <s v="True"/>
    <d v="2020-05-11T10:04:56"/>
    <s v="R_4O8ANPMbyjajMVX"/>
    <s v="No"/>
    <s v="More likely to participate"/>
    <s v="I am considering submitting a proposal"/>
    <s v="Less than $150 USD"/>
    <x v="2"/>
    <s v="Less than $150 USD"/>
    <x v="0"/>
    <s v="United States of America"/>
    <x v="4"/>
    <s v="Somewhat"/>
    <s v=""/>
    <s v="Less than $150 USD"/>
    <s v="Less than $150 USD"/>
    <s v=""/>
    <x v="0"/>
    <n v="75"/>
    <x v="0"/>
  </r>
  <r>
    <n v="181"/>
    <s v="True"/>
    <d v="2020-05-11T10:29:31"/>
    <s v="R_2OU2AO6V7Cu4Fur"/>
    <s v="Not certain"/>
    <s v="More likely to participate"/>
    <s v="I am unlikely to submit a proposal"/>
    <s v="$600"/>
    <x v="2"/>
    <s v="$250"/>
    <x v="1"/>
    <s v="United States of America"/>
    <x v="1"/>
    <s v="No"/>
    <s v=""/>
    <s v="$600"/>
    <s v="$250"/>
    <s v="$250"/>
    <x v="9"/>
    <n v="250"/>
    <x v="5"/>
  </r>
  <r>
    <n v="104"/>
    <s v="True"/>
    <d v="2020-05-12T07:11:29"/>
    <s v="R_sRODHzvMy6e2r61"/>
    <s v="No"/>
    <s v="More likely to participate"/>
    <s v="I will not submit a proposal"/>
    <s v="Less than $150 USD"/>
    <x v="2"/>
    <s v="Less than $150 USD"/>
    <x v="1"/>
    <s v="United States of America"/>
    <x v="1"/>
    <s v="Somewhat"/>
    <s v=""/>
    <s v="Less than $150 USD"/>
    <s v="Less than $150 USD"/>
    <s v=""/>
    <x v="0"/>
    <n v="75"/>
    <x v="0"/>
  </r>
  <r>
    <n v="149"/>
    <s v="True"/>
    <d v="2020-05-12T09:03:41"/>
    <s v="R_VR8JggKdA5bBx29"/>
    <s v="No"/>
    <s v="More likely to participate"/>
    <s v="I am considering submitting a proposal"/>
    <s v="$400"/>
    <x v="2"/>
    <s v="$150"/>
    <x v="1"/>
    <s v="United States of America"/>
    <x v="4"/>
    <s v="No"/>
    <s v="Excited for the virtual conference, and not having to travel to Australia! "/>
    <s v="$400"/>
    <s v="$150"/>
    <s v="$150"/>
    <x v="6"/>
    <n v="150"/>
    <x v="4"/>
  </r>
  <r>
    <n v="355"/>
    <s v="True"/>
    <d v="2020-05-12T09:20:49"/>
    <s v="R_2s0ZQL0Ov7dOm3X"/>
    <s v="No"/>
    <s v="More likely to participate"/>
    <s v="I will not submit a proposal"/>
    <s v="$200"/>
    <x v="2"/>
    <s v="$150"/>
    <x v="4"/>
    <s v="United Kingdom of Great Britain and Northern Ireland"/>
    <x v="2"/>
    <s v="Yes, very much"/>
    <s v="I feel its geared more towards academics and students. Some of the language feels academic for the sake of it (sometimes just plain odd!) Would be good if it attracted more clients. But v. glad EPIC exists. "/>
    <s v="$200"/>
    <s v="$150"/>
    <s v="$150"/>
    <x v="1"/>
    <n v="150"/>
    <x v="4"/>
  </r>
  <r>
    <n v="122"/>
    <s v="True"/>
    <d v="2020-05-12T10:08:43"/>
    <s v="R_Z7W8unSZL0lYjPr"/>
    <s v="Not certain"/>
    <s v="More likely to participate"/>
    <s v="I am considering submitting a proposal"/>
    <s v="Less than $150 USD"/>
    <x v="2"/>
    <s v="Less than $150 USD"/>
    <x v="0"/>
    <s v="Denmark"/>
    <x v="2"/>
    <s v="Somewhat"/>
    <s v=""/>
    <s v="Less than $150 USD"/>
    <s v="Less than $150 USD"/>
    <s v=""/>
    <x v="0"/>
    <n v="75"/>
    <x v="0"/>
  </r>
  <r>
    <n v="201"/>
    <s v="True"/>
    <d v="2020-05-12T10:34:32"/>
    <s v="R_1i3Vv7d3UUU1q3x"/>
    <s v="No"/>
    <s v="About the same"/>
    <s v="I am unlikely to submit a proposal"/>
    <s v="Less than $150 USD"/>
    <x v="2"/>
    <s v="Less than $150 USD"/>
    <x v="0"/>
    <s v="United States of America"/>
    <x v="2"/>
    <s v="Yes, very much"/>
    <s v="Even though I'm a cultural anthropologist, I've never been inclined to attend an EPIC conference. I haven't liked the locations either (sorry!), and my sense is that EPIC is perhaps overly academic and UX related. "/>
    <s v="Less than $150 USD"/>
    <s v="Less than $150 USD"/>
    <s v=""/>
    <x v="0"/>
    <n v="75"/>
    <x v="0"/>
  </r>
  <r>
    <n v="96"/>
    <s v="True"/>
    <d v="2020-05-12T11:22:51"/>
    <s v="R_2veq2El8YULdKxT"/>
    <s v="No"/>
    <s v="More likely to participate"/>
    <s v="I will not submit a proposal"/>
    <s v="$250"/>
    <x v="2"/>
    <s v="$150"/>
    <x v="4"/>
    <s v="United States of America"/>
    <x v="5"/>
    <s v="No"/>
    <s v=""/>
    <s v="$250"/>
    <s v="$150"/>
    <s v="$150"/>
    <x v="5"/>
    <n v="150"/>
    <x v="4"/>
  </r>
  <r>
    <n v="549"/>
    <s v="True"/>
    <d v="2020-05-12T11:40:07"/>
    <s v="R_1psUxSFeWnCMIPs"/>
    <s v="Yes"/>
    <s v="More likely to participate"/>
    <s v="I am considering submitting a proposal"/>
    <s v="$450"/>
    <x v="2"/>
    <s v="$200"/>
    <x v="32"/>
    <s v="United States of America"/>
    <x v="1"/>
    <s v="Somewhat"/>
    <s v="My biggest problem with EPIC 2020 has been focusing on it in the midst of the pandemic, working from home, and imminent changes at my job.  I have had a hard time getting my head around what I should propose.  Somehow I want a choice that is not a case study (I don't have one this year), a pecha kucha (I've been trying, but am coming up short in conceiving one), or a catalyst (I'm still confused as to what a catalyst really is, so I just think of it as a paper.)  At this point I think catalyst might be my best option, but the days are ticking away and I haven't written a proposal yet.  "/>
    <s v="$450"/>
    <s v="$200"/>
    <s v="$200"/>
    <x v="8"/>
    <n v="200"/>
    <x v="1"/>
  </r>
  <r>
    <n v="559"/>
    <s v="True"/>
    <d v="2020-05-12T11:52:16"/>
    <s v="R_dcHf6LIKpHvAkTv"/>
    <s v="No"/>
    <s v="More likely to participate"/>
    <s v="I am unlikely to submit a proposal"/>
    <s v="$250"/>
    <x v="2"/>
    <s v="Less than $150 USD"/>
    <x v="0"/>
    <s v="United States of America"/>
    <x v="3"/>
    <s v="No"/>
    <s v=""/>
    <s v="$250"/>
    <s v="Less than $150 USD"/>
    <s v="Less than $150 USD"/>
    <x v="5"/>
    <n v="75"/>
    <x v="0"/>
  </r>
  <r>
    <n v="128"/>
    <s v="True"/>
    <d v="2020-05-12T11:53:34"/>
    <s v="R_DrfFuUiAbWLNGN3"/>
    <s v="Yes"/>
    <s v="About the same"/>
    <s v="I am considering submitting a proposal"/>
    <s v="$350"/>
    <x v="2"/>
    <s v="$150"/>
    <x v="29"/>
    <s v="United States of America"/>
    <x v="1"/>
    <s v="No"/>
    <s v=""/>
    <s v="$350"/>
    <s v="$150"/>
    <s v="$150"/>
    <x v="2"/>
    <n v="150"/>
    <x v="4"/>
  </r>
  <r>
    <n v="1428"/>
    <s v="True"/>
    <d v="2020-05-12T12:25:24"/>
    <s v="R_1INv76t46dCzYyF"/>
    <s v="No"/>
    <s v="More likely to participate"/>
    <s v="I am considering submitting a proposal"/>
    <s v="$500"/>
    <x v="2"/>
    <s v="$150"/>
    <x v="0"/>
    <s v="United States of America"/>
    <x v="1"/>
    <s v="No"/>
    <s v="Thanks for your hard work!"/>
    <s v="$500"/>
    <s v="$150"/>
    <s v="$150"/>
    <x v="7"/>
    <n v="150"/>
    <x v="4"/>
  </r>
  <r>
    <n v="149"/>
    <s v="True"/>
    <d v="2020-05-12T14:21:13"/>
    <s v="R_r1qHIYxGdFoe98J"/>
    <s v="No"/>
    <s v="More likely to participate"/>
    <s v="I am considering submitting a proposal"/>
    <s v="Less than $150 USD"/>
    <x v="2"/>
    <s v="Less than $150 USD"/>
    <x v="0"/>
    <s v="Norway"/>
    <x v="5"/>
    <s v="Yes, very much"/>
    <s v=""/>
    <s v="Less than $150 USD"/>
    <s v="Less than $150 USD"/>
    <s v=""/>
    <x v="0"/>
    <n v="75"/>
    <x v="0"/>
  </r>
  <r>
    <n v="162"/>
    <s v="True"/>
    <d v="2020-05-12T15:27:00"/>
    <s v="R_ab0QAtOwUvgtMPv"/>
    <s v="Not certain"/>
    <s v="More likely to participate"/>
    <s v="I am considering submitting a proposal"/>
    <s v="$350"/>
    <x v="2"/>
    <s v="I wouldn't attend at all"/>
    <x v="1"/>
    <s v="United States of America"/>
    <x v="1"/>
    <s v="Yes, very much"/>
    <s v="I would love to participate in salons with a small group of 5 - big enough to have diverse dialog, but not so big that people can't be heard."/>
    <s v="$350"/>
    <s v="I wouldn't attend at all"/>
    <s v="I wouldn't attend at all"/>
    <x v="2"/>
    <n v="0"/>
    <x v="9"/>
  </r>
  <r>
    <n v="244"/>
    <s v="True"/>
    <d v="2020-05-12T17:11:41"/>
    <s v="R_vce5hxRIA40QKfT"/>
    <s v="Yes"/>
    <s v="Less likely to participate"/>
    <s v="I am considering submitting a proposal"/>
    <s v="$300"/>
    <x v="2"/>
    <s v="$300"/>
    <x v="14"/>
    <s v="United States of America"/>
    <x v="1"/>
    <s v="No"/>
    <s v="I hope to participate regardless, but I'd be eager to do so if there were unique ways to leverage this situation to make things more interactive or meet new people. I *really* do not want to watch Zoom presentations for hours on end. "/>
    <s v="$300"/>
    <s v="$300"/>
    <s v=""/>
    <x v="3"/>
    <n v="300"/>
    <x v="3"/>
  </r>
  <r>
    <n v="117"/>
    <s v="True"/>
    <d v="2020-05-12T21:50:43"/>
    <s v="R_shxKmd53mex98yd"/>
    <s v="No"/>
    <s v="More likely to participate"/>
    <s v="I am considering submitting a proposal"/>
    <s v="Less than $150 USD"/>
    <x v="2"/>
    <s v="$150"/>
    <x v="0"/>
    <s v="Canada"/>
    <x v="5"/>
    <s v="Somewhat"/>
    <s v=""/>
    <s v="Less than $150 USD"/>
    <s v="Less than $150 USD"/>
    <s v=""/>
    <x v="0"/>
    <n v="150"/>
    <x v="0"/>
  </r>
  <r>
    <n v="170"/>
    <s v="True"/>
    <d v="2020-05-13T08:51:10"/>
    <s v="R_3kM6AIIN9kw0ta2"/>
    <s v="No"/>
    <s v="More likely to participate"/>
    <s v="I will probably submit a proposal"/>
    <s v="$350"/>
    <x v="2"/>
    <s v="Less than $150 USD"/>
    <x v="13"/>
    <s v="United States of America"/>
    <x v="1"/>
    <s v="No"/>
    <s v=""/>
    <s v="$350"/>
    <s v="Less than $150 USD"/>
    <s v="Less than $150 USD"/>
    <x v="2"/>
    <n v="75"/>
    <x v="0"/>
  </r>
  <r>
    <n v="151"/>
    <s v="True"/>
    <d v="2020-05-13T10:02:10"/>
    <s v="R_1drYpg7GezUxKw2"/>
    <s v="Not certain"/>
    <s v="More likely to participate"/>
    <s v="I am considering submitting a proposal"/>
    <s v="$500"/>
    <x v="2"/>
    <s v="$500"/>
    <x v="0"/>
    <s v="Canada"/>
    <x v="1"/>
    <s v="No"/>
    <s v="because I haven't attended EPIC in the past, I don't know how much the in-person event cost. I'm also not sure what type of stipend, if any, you pay your speakers, so I'd be more willing to pay a higher registration fee if I knew how it would be used. "/>
    <s v="$500"/>
    <s v="$500"/>
    <s v=""/>
    <x v="7"/>
    <n v="500"/>
    <x v="7"/>
  </r>
  <r>
    <n v="101"/>
    <s v="True"/>
    <d v="2020-05-14T07:03:20"/>
    <s v="R_1E0NQ0UeVYvnEBW"/>
    <s v="Yes"/>
    <s v="About the same"/>
    <s v="I am considering submitting a proposal"/>
    <s v="$200"/>
    <x v="2"/>
    <s v="I wouldn't attend at all"/>
    <x v="0"/>
    <s v="Spain"/>
    <x v="3"/>
    <s v="No"/>
    <s v=""/>
    <s v="$200"/>
    <s v="I wouldn't attend at all"/>
    <s v="I wouldn't attend at all"/>
    <x v="1"/>
    <n v="0"/>
    <x v="9"/>
  </r>
  <r>
    <n v="134"/>
    <s v="True"/>
    <d v="2020-05-14T07:05:12"/>
    <s v="R_2trlFqitXOpqvPW"/>
    <s v="Not certain"/>
    <s v="About the same"/>
    <s v="I am considering submitting a proposal"/>
    <s v="$350"/>
    <x v="2"/>
    <s v="$150"/>
    <x v="0"/>
    <s v="United States of America"/>
    <x v="6"/>
    <s v="I prefer not to answer"/>
    <s v=""/>
    <s v="$350"/>
    <s v="$150"/>
    <s v="$150"/>
    <x v="2"/>
    <n v="150"/>
    <x v="4"/>
  </r>
  <r>
    <n v="226"/>
    <s v="True"/>
    <d v="2020-05-14T07:41:03"/>
    <s v="R_22yrQaXgfVq1Cbs"/>
    <s v="Not certain"/>
    <s v="More likely to participate"/>
    <s v="I am unlikely to submit a proposal"/>
    <s v="$300"/>
    <x v="2"/>
    <s v="Less than $150 USD"/>
    <x v="8"/>
    <s v="United States of America"/>
    <x v="1"/>
    <s v="Somewhat"/>
    <s v=""/>
    <s v="$300"/>
    <s v="Less than $150 USD"/>
    <s v="Less than $150 USD"/>
    <x v="3"/>
    <n v="75"/>
    <x v="0"/>
  </r>
  <r>
    <n v="120"/>
    <s v="True"/>
    <d v="2020-05-14T08:06:52"/>
    <s v="R_2SGj1ZE4cfp6zql"/>
    <s v="Not certain"/>
    <s v="More likely to participate"/>
    <s v="I am considering submitting a proposal"/>
    <s v="$350"/>
    <x v="2"/>
    <s v="$200"/>
    <x v="9"/>
    <s v="United States of America"/>
    <x v="1"/>
    <s v="No"/>
    <s v=""/>
    <s v="$350"/>
    <s v="$200"/>
    <s v="$200"/>
    <x v="2"/>
    <n v="200"/>
    <x v="1"/>
  </r>
  <r>
    <n v="146"/>
    <s v="True"/>
    <d v="2020-05-14T09:54:38"/>
    <s v="R_1rP7P9nHVCN57Ak"/>
    <s v="Not certain"/>
    <s v="More likely to participate"/>
    <s v="I will not submit a proposal"/>
    <s v="$300"/>
    <x v="2"/>
    <s v="Less than $150 USD"/>
    <x v="1"/>
    <s v="United States of America"/>
    <x v="1"/>
    <s v="No"/>
    <s v=""/>
    <s v="$300"/>
    <s v="Less than $150 USD"/>
    <s v="Less than $150 USD"/>
    <x v="3"/>
    <n v="75"/>
    <x v="0"/>
  </r>
  <r>
    <n v="1696"/>
    <s v="True"/>
    <d v="2020-05-14T10:27:55"/>
    <s v="R_3Pwd97M0pJzyayE"/>
    <s v="Not certain"/>
    <s v="Less likely to participate"/>
    <s v="I will not submit a proposal"/>
    <s v="$500"/>
    <x v="2"/>
    <s v="Less than $150 USD"/>
    <x v="6"/>
    <s v="United States of America"/>
    <x v="1"/>
    <s v="No"/>
    <s v=""/>
    <s v="$500"/>
    <s v="Less than $150 USD"/>
    <s v="Less than $150 USD"/>
    <x v="7"/>
    <n v="75"/>
    <x v="0"/>
  </r>
  <r>
    <n v="171"/>
    <s v="True"/>
    <d v="2020-05-14T12:39:26"/>
    <s v="R_1QF0rv2QF1FnPCy"/>
    <s v="No"/>
    <s v="More likely to participate"/>
    <s v="I will not submit a proposal"/>
    <s v="$300"/>
    <x v="2"/>
    <s v="I wouldn't attend at all"/>
    <x v="13"/>
    <s v="United States of America"/>
    <x v="1"/>
    <s v="No"/>
    <s v="would be cool to have a pay by session model. like pay X amount for 5 sessions and unlock the ones you want. At the physical conference there are other activities to make the cost worth it wwhen sessions aren't as interesting or applicable... it will be hard to sit n fromt of the screen all day too. Would love to just pick the few that are most interesting. "/>
    <s v="$300"/>
    <s v="I wouldn't attend at all"/>
    <s v="I wouldn't attend at all"/>
    <x v="3"/>
    <n v="0"/>
    <x v="9"/>
  </r>
  <r>
    <n v="113"/>
    <s v="True"/>
    <d v="2020-05-15T03:50:27"/>
    <s v="R_211CegbMlp5Z1du"/>
    <s v="Not certain"/>
    <s v="More likely to participate"/>
    <s v="I am unlikely to submit a proposal"/>
    <s v="$150"/>
    <x v="2"/>
    <s v="Less than $150 USD"/>
    <x v="0"/>
    <s v="Netherlands"/>
    <x v="3"/>
    <s v="Somewhat"/>
    <s v=""/>
    <s v="$150"/>
    <s v="Less than $150 USD"/>
    <s v="Less than $150 USD"/>
    <x v="4"/>
    <n v="75"/>
    <x v="0"/>
  </r>
  <r>
    <n v="1070"/>
    <s v="True"/>
    <d v="2020-05-15T04:50:41"/>
    <s v="R_23VwOmYfJg2xS7I"/>
    <s v="No"/>
    <s v="More likely to participate"/>
    <s v="I will not submit a proposal"/>
    <s v="$400"/>
    <x v="2"/>
    <s v="$300"/>
    <x v="2"/>
    <s v="France"/>
    <x v="2"/>
    <s v="Yes, very much"/>
    <s v="The key thing is the social networking and serendipity - this will be the big challenge I think.... Would be interesting to think about organising hubs to do at least 1 physical event together (à la ethnoburrel in Europe last year). Or at least encouraging groups to get together physically and interact with other smaller groups around subjects of interest. Interestingly I think that people such as myself who don't ask questions much in the public forum might well be encouraged to express themselves more. One final thing.... I think, if possible, we should be thinking of spreading it out more into 2 hours / day not full time please as we'll go crazy if we have to stare at things all day. Please, please, please not West Coast times - it's a nightmare to attend unless you want to stay up very late!! One final thought : might be interesting to split the structure and take advantage of asynchronicity: so you can look at the pecha kuchas / papers etc when you want and then jump on to a chat with people. One final thing I think that the social networking - catching up buddies thing will be key... would be great to integrate some of these tools (whatsapp etc) into the way that we can share and talk about things based on people that we have already met and who are 'going'.... Right, stream of consciousness whilst trying to help my 9 yr old daughter do her maths homework... hope it helps!! PS final thought - suggestions of social rituals with a particular geography (he who thinks Australian drinks Australian) or linked to the theme or research to explore things amongst ourselves in a smaller group ??"/>
    <s v="$400"/>
    <s v="$300"/>
    <s v="$300"/>
    <x v="6"/>
    <n v="300"/>
    <x v="3"/>
  </r>
  <r>
    <n v="145"/>
    <s v="True"/>
    <d v="2020-05-15T13:57:38"/>
    <s v="R_UMCbfOBgYocg1G1"/>
    <s v="Yes"/>
    <s v="Less likely to participate"/>
    <s v="I am unlikely to submit a proposal"/>
    <s v="$300"/>
    <x v="2"/>
    <s v="$200"/>
    <x v="6"/>
    <s v="United States of America"/>
    <x v="1"/>
    <s v="No"/>
    <s v="I was really looking forward to the conference as well a proposing a topic. I'm not sure if I will be able to follow a virtual conference and really block the time in my calendar. "/>
    <s v="$300"/>
    <s v="$200"/>
    <s v="$200"/>
    <x v="3"/>
    <n v="200"/>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B1C5404-9BCE-7A46-9C78-2AFAF9C5138A}" name="PivotTable13"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1">
  <location ref="A3:B7" firstHeaderRow="1" firstDataRow="1" firstDataCol="1"/>
  <pivotFields count="18">
    <pivotField showAll="0"/>
    <pivotField showAll="0"/>
    <pivotField numFmtId="22" showAll="0"/>
    <pivotField showAll="0"/>
    <pivotField axis="axisRow" dataField="1" showAll="0">
      <items count="4">
        <item x="0"/>
        <item x="2"/>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4"/>
  </rowFields>
  <rowItems count="4">
    <i>
      <x/>
    </i>
    <i>
      <x v="1"/>
    </i>
    <i>
      <x v="2"/>
    </i>
    <i t="grand">
      <x/>
    </i>
  </rowItems>
  <colItems count="1">
    <i/>
  </colItems>
  <dataFields count="1">
    <dataField name="Count of Q1. Were you planning to attend EPIC2020 in Melbourne before the pandemic?" fld="4" subtotal="count" baseField="0" baseItem="0"/>
  </dataFields>
  <chartFormats count="4">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4" count="1" selected="0">
            <x v="0"/>
          </reference>
        </references>
      </pivotArea>
    </chartFormat>
    <chartFormat chart="0" format="2">
      <pivotArea type="data" outline="0" fieldPosition="0">
        <references count="2">
          <reference field="4294967294" count="1" selected="0">
            <x v="0"/>
          </reference>
          <reference field="4" count="1" selected="0">
            <x v="1"/>
          </reference>
        </references>
      </pivotArea>
    </chartFormat>
    <chartFormat chart="0" format="3">
      <pivotArea type="data" outline="0" fieldPosition="0">
        <references count="2">
          <reference field="4294967294" count="1" selected="0">
            <x v="0"/>
          </reference>
          <reference field="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0D517BD-7760-6C4B-B904-1973F93C6688}" name="PivotTable17"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12:B16" firstHeaderRow="1" firstDataRow="1" firstDataCol="1"/>
  <pivotFields count="18">
    <pivotField showAll="0"/>
    <pivotField showAll="0"/>
    <pivotField numFmtId="22" showAll="0"/>
    <pivotField showAll="0"/>
    <pivotField showAll="0"/>
    <pivotField axis="axisRow" dataField="1" showAll="0">
      <items count="4">
        <item x="1"/>
        <item x="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4">
    <i>
      <x/>
    </i>
    <i>
      <x v="1"/>
    </i>
    <i>
      <x v="2"/>
    </i>
    <i t="grand">
      <x/>
    </i>
  </rowItems>
  <colItems count="1">
    <i/>
  </colItems>
  <dataFields count="1">
    <dataField name="Count of Q3 Now that EPIC2020 will be a virtual event, are you more or less likely to participate?" fld="5"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51590261-3E4A-6344-952A-21B4A6B58F43}" name="PivotTable16"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B7" firstHeaderRow="1" firstDataRow="1" firstDataCol="1"/>
  <pivotFields count="18">
    <pivotField showAll="0"/>
    <pivotField showAll="0"/>
    <pivotField numFmtId="22" showAll="0"/>
    <pivotField showAll="0"/>
    <pivotField showAll="0"/>
    <pivotField axis="axisRow" dataField="1" showAll="0">
      <items count="4">
        <item x="1"/>
        <item x="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4">
    <i>
      <x/>
    </i>
    <i>
      <x v="1"/>
    </i>
    <i>
      <x v="2"/>
    </i>
    <i t="grand">
      <x/>
    </i>
  </rowItems>
  <colItems count="1">
    <i/>
  </colItems>
  <dataFields count="1">
    <dataField name="Count of Q3 Now that EPIC2020 will be a virtual event, are you more or less likely to participate?" fld="5"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78AE4400-5CD7-B945-9245-531E2B06EDF1}" name="PivotTable14"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B16" firstHeaderRow="1" firstDataRow="1" firstDataCol="1"/>
  <pivotFields count="18">
    <pivotField showAll="0"/>
    <pivotField showAll="0"/>
    <pivotField numFmtId="22" showAll="0"/>
    <pivotField showAll="0"/>
    <pivotField axis="axisRow" dataField="1" showAll="0">
      <items count="4">
        <item x="0"/>
        <item x="2"/>
        <item x="1"/>
        <item t="default"/>
      </items>
    </pivotField>
    <pivotField axis="axisRow" showAll="0">
      <items count="4">
        <item x="1"/>
        <item x="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2">
    <field x="4"/>
    <field x="5"/>
  </rowFields>
  <rowItems count="13">
    <i>
      <x/>
    </i>
    <i r="1">
      <x/>
    </i>
    <i r="1">
      <x v="1"/>
    </i>
    <i r="1">
      <x v="2"/>
    </i>
    <i>
      <x v="1"/>
    </i>
    <i r="1">
      <x/>
    </i>
    <i r="1">
      <x v="1"/>
    </i>
    <i r="1">
      <x v="2"/>
    </i>
    <i>
      <x v="2"/>
    </i>
    <i r="1">
      <x/>
    </i>
    <i r="1">
      <x v="1"/>
    </i>
    <i r="1">
      <x v="2"/>
    </i>
    <i t="grand">
      <x/>
    </i>
  </rowItems>
  <colItems count="1">
    <i/>
  </colItems>
  <dataFields count="1">
    <dataField name="Count of Q1. Were you planning to attend EPIC2020 in Melbourne before the pandemic?" fld="4"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F0125A7F-A639-5B48-9B23-6D47A83FC73D}" name="PivotTable15"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1">
  <location ref="A3:B9" firstHeaderRow="1" firstDataRow="1" firstDataCol="1"/>
  <pivotFields count="18">
    <pivotField showAll="0"/>
    <pivotField showAll="0"/>
    <pivotField numFmtId="22" showAll="0"/>
    <pivotField showAll="0"/>
    <pivotField showAll="0"/>
    <pivotField showAll="0"/>
    <pivotField axis="axisRow" dataField="1" showAll="0">
      <items count="6">
        <item x="4"/>
        <item x="2"/>
        <item x="1"/>
        <item x="0"/>
        <item x="3"/>
        <item t="default"/>
      </items>
    </pivotField>
    <pivotField showAll="0"/>
    <pivotField showAll="0"/>
    <pivotField showAll="0"/>
    <pivotField showAll="0"/>
    <pivotField showAll="0"/>
    <pivotField showAll="0"/>
    <pivotField showAll="0"/>
    <pivotField showAll="0"/>
    <pivotField showAll="0"/>
    <pivotField showAll="0"/>
    <pivotField showAll="0"/>
  </pivotFields>
  <rowFields count="1">
    <field x="6"/>
  </rowFields>
  <rowItems count="6">
    <i>
      <x/>
    </i>
    <i>
      <x v="1"/>
    </i>
    <i>
      <x v="2"/>
    </i>
    <i>
      <x v="3"/>
    </i>
    <i>
      <x v="4"/>
    </i>
    <i t="grand">
      <x/>
    </i>
  </rowItems>
  <colItems count="1">
    <i/>
  </colItems>
  <dataFields count="1">
    <dataField name="Count of Q4 The submission deadline for proposals has been extended to June 1, and presentations can be made from anywhere in the world. How likely are you to submit a proposal for EPIC2020?" fld="6"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A3FA4774-4B53-F742-A7CA-687DA54591A5}" name="PivotTable8"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N5" firstHeaderRow="1" firstDataRow="2" firstDataCol="1"/>
  <pivotFields count="18">
    <pivotField showAll="0"/>
    <pivotField showAll="0"/>
    <pivotField numFmtId="22" showAll="0"/>
    <pivotField showAll="0"/>
    <pivotField showAll="0"/>
    <pivotField showAll="0"/>
    <pivotField showAll="0"/>
    <pivotField axis="axisCol" dataField="1" showAll="0">
      <items count="13">
        <item x="4"/>
        <item x="1"/>
        <item x="5"/>
        <item x="3"/>
        <item x="2"/>
        <item x="6"/>
        <item x="8"/>
        <item x="7"/>
        <item x="11"/>
        <item x="9"/>
        <item x="10"/>
        <item x="0"/>
        <item t="default"/>
      </items>
    </pivotField>
    <pivotField showAll="0">
      <items count="4">
        <item x="0"/>
        <item x="1"/>
        <item x="2"/>
        <item t="default"/>
      </items>
    </pivotField>
    <pivotField showAll="0">
      <items count="12">
        <item x="0"/>
        <item x="6"/>
        <item x="4"/>
        <item x="2"/>
        <item x="3"/>
        <item x="10"/>
        <item x="1"/>
        <item x="9"/>
        <item x="8"/>
        <item x="7"/>
        <item x="5"/>
        <item t="default"/>
      </items>
    </pivotField>
    <pivotField showAll="0"/>
    <pivotField showAll="0"/>
    <pivotField showAll="0"/>
    <pivotField showAll="0"/>
    <pivotField showAll="0"/>
    <pivotField showAll="0"/>
    <pivotField showAll="0"/>
    <pivotField showAll="0"/>
  </pivotFields>
  <rowItems count="1">
    <i/>
  </rowItems>
  <colFields count="1">
    <field x="7"/>
  </colFields>
  <colItems count="13">
    <i>
      <x/>
    </i>
    <i>
      <x v="1"/>
    </i>
    <i>
      <x v="2"/>
    </i>
    <i>
      <x v="3"/>
    </i>
    <i>
      <x v="4"/>
    </i>
    <i>
      <x v="5"/>
    </i>
    <i>
      <x v="6"/>
    </i>
    <i>
      <x v="7"/>
    </i>
    <i>
      <x v="8"/>
    </i>
    <i>
      <x v="9"/>
    </i>
    <i>
      <x v="10"/>
    </i>
    <i>
      <x v="11"/>
    </i>
    <i t="grand">
      <x/>
    </i>
  </colItems>
  <dataFields count="1">
    <dataField name="Count of Q6 In addition to the $150 membership fee (attendees must be EPIC members at the time of the event), please choose the maximum you would be willing to pay for EPIC2020 registration ($USD):" fld="7" subtotal="count" baseField="0" baseItem="0"/>
  </dataFields>
  <formats count="5">
    <format dxfId="13">
      <pivotArea outline="0" collapsedLevelsAreSubtotals="1" fieldPosition="0"/>
    </format>
    <format dxfId="12">
      <pivotArea dataOnly="0" labelOnly="1" outline="0" axis="axisValues" fieldPosition="0"/>
    </format>
    <format dxfId="11">
      <pivotArea type="origin" dataOnly="0" labelOnly="1" outline="0" offset="A2" fieldPosition="0"/>
    </format>
    <format dxfId="10">
      <pivotArea dataOnly="0" labelOnly="1" fieldPosition="0">
        <references count="1">
          <reference field="7" count="0"/>
        </references>
      </pivotArea>
    </format>
    <format dxfId="9">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6DFBA5F9-F187-7D46-899E-6E01DFB6E678}" name="PivotTable2"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N40" firstHeaderRow="1" firstDataRow="2" firstDataCol="1"/>
  <pivotFields count="21">
    <pivotField showAll="0"/>
    <pivotField showAll="0"/>
    <pivotField numFmtId="22" showAll="0"/>
    <pivotField showAll="0"/>
    <pivotField showAll="0"/>
    <pivotField showAll="0"/>
    <pivotField showAll="0"/>
    <pivotField showAll="0"/>
    <pivotField showAll="0"/>
    <pivotField showAll="0"/>
    <pivotField axis="axisRow" showAll="0">
      <items count="36">
        <item x="27"/>
        <item x="22"/>
        <item x="8"/>
        <item x="5"/>
        <item x="12"/>
        <item x="31"/>
        <item x="24"/>
        <item x="10"/>
        <item x="20"/>
        <item x="6"/>
        <item x="18"/>
        <item x="7"/>
        <item x="15"/>
        <item x="17"/>
        <item x="30"/>
        <item x="29"/>
        <item x="32"/>
        <item x="9"/>
        <item x="1"/>
        <item x="2"/>
        <item x="34"/>
        <item x="28"/>
        <item x="13"/>
        <item x="33"/>
        <item x="23"/>
        <item x="16"/>
        <item x="19"/>
        <item x="21"/>
        <item x="11"/>
        <item x="14"/>
        <item x="25"/>
        <item x="26"/>
        <item x="3"/>
        <item x="0"/>
        <item x="4"/>
        <item t="default"/>
      </items>
    </pivotField>
    <pivotField showAll="0"/>
    <pivotField showAll="0"/>
    <pivotField showAll="0"/>
    <pivotField showAll="0"/>
    <pivotField showAll="0"/>
    <pivotField showAll="0"/>
    <pivotField showAll="0"/>
    <pivotField axis="axisCol" dataField="1" showAll="0">
      <items count="13">
        <item x="0"/>
        <item x="4"/>
        <item x="1"/>
        <item x="5"/>
        <item x="3"/>
        <item x="2"/>
        <item x="6"/>
        <item x="8"/>
        <item x="7"/>
        <item x="11"/>
        <item x="9"/>
        <item x="10"/>
        <item t="default"/>
      </items>
    </pivotField>
    <pivotField showAll="0"/>
    <pivotField showAll="0"/>
  </pivotFields>
  <rowFields count="1">
    <field x="10"/>
  </rowFields>
  <rowItems count="36">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t="grand">
      <x/>
    </i>
  </rowItems>
  <colFields count="1">
    <field x="18"/>
  </colFields>
  <colItems count="13">
    <i>
      <x/>
    </i>
    <i>
      <x v="1"/>
    </i>
    <i>
      <x v="2"/>
    </i>
    <i>
      <x v="3"/>
    </i>
    <i>
      <x v="4"/>
    </i>
    <i>
      <x v="5"/>
    </i>
    <i>
      <x v="6"/>
    </i>
    <i>
      <x v="7"/>
    </i>
    <i>
      <x v="8"/>
    </i>
    <i>
      <x v="9"/>
    </i>
    <i>
      <x v="10"/>
    </i>
    <i>
      <x v="11"/>
    </i>
    <i t="grand">
      <x/>
    </i>
  </colItems>
  <dataFields count="1">
    <dataField name="Count of Q6 $" fld="18"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1EFC20F9-8DF8-8841-9C1F-358CDD35B3BA}" name="PivotTable9"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E5" firstHeaderRow="1" firstDataRow="2" firstDataCol="1"/>
  <pivotFields count="18">
    <pivotField showAll="0"/>
    <pivotField showAll="0"/>
    <pivotField numFmtId="22" showAll="0"/>
    <pivotField showAll="0"/>
    <pivotField showAll="0"/>
    <pivotField showAll="0"/>
    <pivotField showAll="0"/>
    <pivotField showAll="0"/>
    <pivotField axis="axisCol" dataField="1" showAll="0">
      <items count="4">
        <item x="0"/>
        <item x="1"/>
        <item x="2"/>
        <item t="default"/>
      </items>
    </pivotField>
    <pivotField showAll="0"/>
    <pivotField showAll="0"/>
    <pivotField showAll="0"/>
    <pivotField showAll="0"/>
    <pivotField showAll="0"/>
    <pivotField showAll="0"/>
    <pivotField showAll="0"/>
    <pivotField showAll="0"/>
    <pivotField showAll="0"/>
  </pivotFields>
  <rowItems count="1">
    <i/>
  </rowItems>
  <colFields count="1">
    <field x="8"/>
  </colFields>
  <colItems count="4">
    <i>
      <x/>
    </i>
    <i>
      <x v="1"/>
    </i>
    <i>
      <x v="2"/>
    </i>
    <i t="grand">
      <x/>
    </i>
  </colItems>
  <dataFields count="1">
    <dataField name="Count of Q7 Will your organization cover the cost of EPIC2020 registration?" fld="8"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5D1876D1-BD2C-5D43-9006-48F0FD748096}" name="PivotTable1"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N8" firstHeaderRow="1" firstDataRow="2" firstDataCol="1"/>
  <pivotFields count="18">
    <pivotField showAll="0"/>
    <pivotField showAll="0"/>
    <pivotField numFmtId="22" showAll="0"/>
    <pivotField showAll="0"/>
    <pivotField showAll="0"/>
    <pivotField showAll="0"/>
    <pivotField showAll="0"/>
    <pivotField axis="axisCol" showAll="0">
      <items count="13">
        <item x="4"/>
        <item x="1"/>
        <item x="5"/>
        <item x="3"/>
        <item x="2"/>
        <item x="6"/>
        <item x="8"/>
        <item x="7"/>
        <item x="11"/>
        <item x="9"/>
        <item x="10"/>
        <item x="0"/>
        <item t="default"/>
      </items>
    </pivotField>
    <pivotField axis="axisRow" dataField="1" showAll="0">
      <items count="4">
        <item x="0"/>
        <item x="1"/>
        <item x="2"/>
        <item t="default"/>
      </items>
    </pivotField>
    <pivotField showAll="0"/>
    <pivotField showAll="0"/>
    <pivotField showAll="0"/>
    <pivotField showAll="0"/>
    <pivotField showAll="0"/>
    <pivotField showAll="0"/>
    <pivotField showAll="0"/>
    <pivotField showAll="0"/>
    <pivotField showAll="0"/>
  </pivotFields>
  <rowFields count="1">
    <field x="8"/>
  </rowFields>
  <rowItems count="4">
    <i>
      <x/>
    </i>
    <i>
      <x v="1"/>
    </i>
    <i>
      <x v="2"/>
    </i>
    <i t="grand">
      <x/>
    </i>
  </rowItems>
  <colFields count="1">
    <field x="7"/>
  </colFields>
  <colItems count="13">
    <i>
      <x/>
    </i>
    <i>
      <x v="1"/>
    </i>
    <i>
      <x v="2"/>
    </i>
    <i>
      <x v="3"/>
    </i>
    <i>
      <x v="4"/>
    </i>
    <i>
      <x v="5"/>
    </i>
    <i>
      <x v="6"/>
    </i>
    <i>
      <x v="7"/>
    </i>
    <i>
      <x v="8"/>
    </i>
    <i>
      <x v="9"/>
    </i>
    <i>
      <x v="10"/>
    </i>
    <i>
      <x v="11"/>
    </i>
    <i t="grand">
      <x/>
    </i>
  </colItems>
  <dataFields count="1">
    <dataField name="Count of Q7 Will your organization cover the cost of EPIC2020 registration?" fld="8"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0188DA4E-6D92-E74B-82FE-CD2DFE0E604C}" name="PivotTable10"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L5" firstHeaderRow="1" firstDataRow="2" firstDataCol="1"/>
  <pivotFields count="18">
    <pivotField showAll="0"/>
    <pivotField showAll="0"/>
    <pivotField numFmtId="22"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dataField="1" showAll="0">
      <items count="11">
        <item x="4"/>
        <item x="1"/>
        <item x="5"/>
        <item x="3"/>
        <item x="2"/>
        <item x="6"/>
        <item x="8"/>
        <item x="7"/>
        <item x="9"/>
        <item x="0"/>
        <item t="default"/>
      </items>
    </pivotField>
    <pivotField showAll="0"/>
  </pivotFields>
  <rowItems count="1">
    <i/>
  </rowItems>
  <colFields count="1">
    <field x="16"/>
  </colFields>
  <colItems count="11">
    <i>
      <x/>
    </i>
    <i>
      <x v="1"/>
    </i>
    <i>
      <x v="2"/>
    </i>
    <i>
      <x v="3"/>
    </i>
    <i>
      <x v="4"/>
    </i>
    <i>
      <x v="5"/>
    </i>
    <i>
      <x v="6"/>
    </i>
    <i>
      <x v="7"/>
    </i>
    <i>
      <x v="8"/>
    </i>
    <i>
      <x v="9"/>
    </i>
    <i t="grand">
      <x/>
    </i>
  </colItems>
  <dataFields count="1">
    <dataField name="Count of Q6-Q8 Lowest- copy " fld="16" subtotal="count" baseField="0" baseItem="0"/>
  </dataFields>
  <formats count="9">
    <format dxfId="8">
      <pivotArea type="all" dataOnly="0" outline="0" fieldPosition="0"/>
    </format>
    <format dxfId="7">
      <pivotArea outline="0" collapsedLevelsAreSubtotals="1" fieldPosition="0"/>
    </format>
    <format dxfId="6">
      <pivotArea type="origin" dataOnly="0" labelOnly="1" outline="0" offset="A1" fieldPosition="0"/>
    </format>
    <format dxfId="5">
      <pivotArea dataOnly="0" labelOnly="1" outline="0" axis="axisValues" fieldPosition="0"/>
    </format>
    <format dxfId="4">
      <pivotArea field="16" type="button" dataOnly="0" labelOnly="1" outline="0" axis="axisCol" fieldPosition="0"/>
    </format>
    <format dxfId="3">
      <pivotArea type="topRight" dataOnly="0" labelOnly="1" outline="0" fieldPosition="0"/>
    </format>
    <format dxfId="2">
      <pivotArea type="origin" dataOnly="0" labelOnly="1" outline="0" offset="A2" fieldPosition="0"/>
    </format>
    <format dxfId="1">
      <pivotArea dataOnly="0" labelOnly="1" fieldPosition="0">
        <references count="1">
          <reference field="16" count="0"/>
        </references>
      </pivotArea>
    </format>
    <format dxfId="0">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716FC58D-4958-C54C-A98A-A365F0A0CE9E}" name="PivotTable3"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L40" firstHeaderRow="1" firstDataRow="2" firstDataCol="1"/>
  <pivotFields count="21">
    <pivotField showAll="0"/>
    <pivotField showAll="0"/>
    <pivotField numFmtId="22" showAll="0"/>
    <pivotField showAll="0"/>
    <pivotField showAll="0"/>
    <pivotField showAll="0"/>
    <pivotField showAll="0"/>
    <pivotField showAll="0"/>
    <pivotField showAll="0"/>
    <pivotField showAll="0"/>
    <pivotField axis="axisRow" showAll="0">
      <items count="36">
        <item x="27"/>
        <item x="22"/>
        <item x="8"/>
        <item x="5"/>
        <item x="12"/>
        <item x="31"/>
        <item x="24"/>
        <item x="10"/>
        <item x="20"/>
        <item x="6"/>
        <item x="18"/>
        <item x="7"/>
        <item x="15"/>
        <item x="17"/>
        <item x="30"/>
        <item x="29"/>
        <item x="32"/>
        <item x="9"/>
        <item x="1"/>
        <item x="2"/>
        <item x="34"/>
        <item x="28"/>
        <item x="13"/>
        <item x="33"/>
        <item x="23"/>
        <item x="16"/>
        <item x="19"/>
        <item x="21"/>
        <item x="11"/>
        <item x="14"/>
        <item x="25"/>
        <item x="26"/>
        <item x="3"/>
        <item x="0"/>
        <item x="4"/>
        <item t="default"/>
      </items>
    </pivotField>
    <pivotField showAll="0"/>
    <pivotField showAll="0"/>
    <pivotField showAll="0"/>
    <pivotField showAll="0"/>
    <pivotField showAll="0"/>
    <pivotField showAll="0"/>
    <pivotField showAll="0"/>
    <pivotField showAll="0"/>
    <pivotField showAll="0"/>
    <pivotField axis="axisCol" dataField="1" showAll="0">
      <items count="11">
        <item x="9"/>
        <item x="0"/>
        <item x="4"/>
        <item x="1"/>
        <item x="5"/>
        <item x="3"/>
        <item x="2"/>
        <item x="6"/>
        <item x="8"/>
        <item x="7"/>
        <item t="default"/>
      </items>
    </pivotField>
  </pivotFields>
  <rowFields count="1">
    <field x="10"/>
  </rowFields>
  <rowItems count="36">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t="grand">
      <x/>
    </i>
  </rowItems>
  <colFields count="1">
    <field x="20"/>
  </colFields>
  <colItems count="11">
    <i>
      <x/>
    </i>
    <i>
      <x v="1"/>
    </i>
    <i>
      <x v="2"/>
    </i>
    <i>
      <x v="3"/>
    </i>
    <i>
      <x v="4"/>
    </i>
    <i>
      <x v="5"/>
    </i>
    <i>
      <x v="6"/>
    </i>
    <i>
      <x v="7"/>
    </i>
    <i>
      <x v="8"/>
    </i>
    <i>
      <x v="9"/>
    </i>
    <i t="grand">
      <x/>
    </i>
  </colItems>
  <dataFields count="1">
    <dataField name="Count of Q $6-8" fld="2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FC1E2935-2053-A24E-9174-B89558F72B6A}" name="PivotTable3"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L8" firstHeaderRow="1" firstDataRow="2" firstDataCol="1"/>
  <pivotFields count="18">
    <pivotField showAll="0"/>
    <pivotField showAll="0"/>
    <pivotField numFmtId="22" showAll="0"/>
    <pivotField showAll="0"/>
    <pivotField showAll="0"/>
    <pivotField showAll="0"/>
    <pivotField showAll="0"/>
    <pivotField showAll="0"/>
    <pivotField axis="axisRow" dataField="1" showAll="0">
      <items count="4">
        <item x="0"/>
        <item x="1"/>
        <item x="2"/>
        <item t="default"/>
      </items>
    </pivotField>
    <pivotField showAll="0"/>
    <pivotField showAll="0"/>
    <pivotField showAll="0"/>
    <pivotField showAll="0"/>
    <pivotField showAll="0"/>
    <pivotField showAll="0"/>
    <pivotField showAll="0"/>
    <pivotField axis="axisCol" showAll="0">
      <items count="11">
        <item x="4"/>
        <item x="1"/>
        <item x="5"/>
        <item x="3"/>
        <item x="2"/>
        <item x="6"/>
        <item x="8"/>
        <item x="7"/>
        <item x="9"/>
        <item x="0"/>
        <item t="default"/>
      </items>
    </pivotField>
    <pivotField showAll="0"/>
  </pivotFields>
  <rowFields count="1">
    <field x="8"/>
  </rowFields>
  <rowItems count="4">
    <i>
      <x/>
    </i>
    <i>
      <x v="1"/>
    </i>
    <i>
      <x v="2"/>
    </i>
    <i t="grand">
      <x/>
    </i>
  </rowItems>
  <colFields count="1">
    <field x="16"/>
  </colFields>
  <colItems count="11">
    <i>
      <x/>
    </i>
    <i>
      <x v="1"/>
    </i>
    <i>
      <x v="2"/>
    </i>
    <i>
      <x v="3"/>
    </i>
    <i>
      <x v="4"/>
    </i>
    <i>
      <x v="5"/>
    </i>
    <i>
      <x v="6"/>
    </i>
    <i>
      <x v="7"/>
    </i>
    <i>
      <x v="8"/>
    </i>
    <i>
      <x v="9"/>
    </i>
    <i t="grand">
      <x/>
    </i>
  </colItems>
  <dataFields count="1">
    <dataField name="Count of Q7 Will your organization cover the cost of EPIC2020 registration?" fld="8"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CBDB178C-6CFA-7644-A6DC-E9A28D5E403E}" name="PivotTable11"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L31" firstHeaderRow="1" firstDataRow="2" firstDataCol="1"/>
  <pivotFields count="18">
    <pivotField showAll="0"/>
    <pivotField showAll="0"/>
    <pivotField numFmtId="22" showAll="0"/>
    <pivotField showAll="0"/>
    <pivotField showAll="0"/>
    <pivotField showAll="0"/>
    <pivotField showAll="0"/>
    <pivotField showAll="0"/>
    <pivotField showAll="0"/>
    <pivotField showAll="0"/>
    <pivotField showAll="0"/>
    <pivotField axis="axisRow" showAll="0">
      <items count="27">
        <item x="7"/>
        <item x="19"/>
        <item x="15"/>
        <item x="9"/>
        <item x="23"/>
        <item x="5"/>
        <item x="22"/>
        <item x="17"/>
        <item x="1"/>
        <item x="11"/>
        <item x="8"/>
        <item x="2"/>
        <item x="16"/>
        <item x="24"/>
        <item x="20"/>
        <item x="10"/>
        <item x="18"/>
        <item x="12"/>
        <item x="25"/>
        <item x="14"/>
        <item x="6"/>
        <item x="13"/>
        <item x="21"/>
        <item x="4"/>
        <item x="3"/>
        <item x="0"/>
        <item t="default"/>
      </items>
    </pivotField>
    <pivotField showAll="0"/>
    <pivotField showAll="0"/>
    <pivotField showAll="0"/>
    <pivotField showAll="0"/>
    <pivotField axis="axisCol" dataField="1" showAll="0">
      <items count="11">
        <item x="4"/>
        <item x="1"/>
        <item x="5"/>
        <item x="3"/>
        <item x="2"/>
        <item x="6"/>
        <item x="8"/>
        <item x="7"/>
        <item x="9"/>
        <item x="0"/>
        <item t="default"/>
      </items>
    </pivotField>
    <pivotField showAll="0"/>
  </pivotFields>
  <rowFields count="1">
    <field x="11"/>
  </rowFields>
  <rowItems count="27">
    <i>
      <x/>
    </i>
    <i>
      <x v="1"/>
    </i>
    <i>
      <x v="2"/>
    </i>
    <i>
      <x v="3"/>
    </i>
    <i>
      <x v="4"/>
    </i>
    <i>
      <x v="5"/>
    </i>
    <i>
      <x v="6"/>
    </i>
    <i>
      <x v="7"/>
    </i>
    <i>
      <x v="8"/>
    </i>
    <i>
      <x v="9"/>
    </i>
    <i>
      <x v="10"/>
    </i>
    <i>
      <x v="11"/>
    </i>
    <i>
      <x v="12"/>
    </i>
    <i>
      <x v="13"/>
    </i>
    <i>
      <x v="14"/>
    </i>
    <i>
      <x v="15"/>
    </i>
    <i>
      <x v="16"/>
    </i>
    <i>
      <x v="17"/>
    </i>
    <i>
      <x v="18"/>
    </i>
    <i>
      <x v="19"/>
    </i>
    <i>
      <x v="20"/>
    </i>
    <i>
      <x v="21"/>
    </i>
    <i>
      <x v="22"/>
    </i>
    <i>
      <x v="23"/>
    </i>
    <i>
      <x v="24"/>
    </i>
    <i>
      <x v="25"/>
    </i>
    <i t="grand">
      <x/>
    </i>
  </rowItems>
  <colFields count="1">
    <field x="16"/>
  </colFields>
  <colItems count="11">
    <i>
      <x/>
    </i>
    <i>
      <x v="1"/>
    </i>
    <i>
      <x v="2"/>
    </i>
    <i>
      <x v="3"/>
    </i>
    <i>
      <x v="4"/>
    </i>
    <i>
      <x v="5"/>
    </i>
    <i>
      <x v="6"/>
    </i>
    <i>
      <x v="7"/>
    </i>
    <i>
      <x v="8"/>
    </i>
    <i>
      <x v="9"/>
    </i>
    <i t="grand">
      <x/>
    </i>
  </colItems>
  <dataFields count="1">
    <dataField name="Count of Q6-Q8 Lowest- copy " fld="16"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E71ADE8E-EF0B-B647-A029-47BB6881E68D}" name="PivotTable5"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N16" firstHeaderRow="1" firstDataRow="2" firstDataCol="1"/>
  <pivotFields count="21">
    <pivotField showAll="0"/>
    <pivotField showAll="0"/>
    <pivotField numFmtId="22" showAll="0"/>
    <pivotField showAll="0"/>
    <pivotField showAll="0"/>
    <pivotField showAll="0"/>
    <pivotField showAll="0"/>
    <pivotField showAll="0"/>
    <pivotField showAll="0"/>
    <pivotField showAll="0"/>
    <pivotField showAll="0"/>
    <pivotField showAll="0"/>
    <pivotField axis="axisRow" showAll="0">
      <items count="12">
        <item x="9"/>
        <item x="8"/>
        <item x="10"/>
        <item x="2"/>
        <item x="7"/>
        <item x="1"/>
        <item x="0"/>
        <item x="4"/>
        <item x="3"/>
        <item x="5"/>
        <item x="6"/>
        <item t="default"/>
      </items>
    </pivotField>
    <pivotField showAll="0"/>
    <pivotField showAll="0"/>
    <pivotField showAll="0"/>
    <pivotField showAll="0"/>
    <pivotField showAll="0"/>
    <pivotField axis="axisCol" dataField="1" showAll="0">
      <items count="13">
        <item x="0"/>
        <item x="4"/>
        <item x="1"/>
        <item x="5"/>
        <item x="3"/>
        <item x="2"/>
        <item x="6"/>
        <item x="8"/>
        <item x="7"/>
        <item x="11"/>
        <item x="9"/>
        <item x="10"/>
        <item t="default"/>
      </items>
    </pivotField>
    <pivotField showAll="0"/>
    <pivotField showAll="0">
      <items count="11">
        <item x="9"/>
        <item x="0"/>
        <item x="4"/>
        <item x="1"/>
        <item x="5"/>
        <item x="3"/>
        <item x="2"/>
        <item x="6"/>
        <item x="8"/>
        <item x="7"/>
        <item t="default"/>
      </items>
    </pivotField>
  </pivotFields>
  <rowFields count="1">
    <field x="12"/>
  </rowFields>
  <rowItems count="12">
    <i>
      <x/>
    </i>
    <i>
      <x v="1"/>
    </i>
    <i>
      <x v="2"/>
    </i>
    <i>
      <x v="3"/>
    </i>
    <i>
      <x v="4"/>
    </i>
    <i>
      <x v="5"/>
    </i>
    <i>
      <x v="6"/>
    </i>
    <i>
      <x v="7"/>
    </i>
    <i>
      <x v="8"/>
    </i>
    <i>
      <x v="9"/>
    </i>
    <i>
      <x v="10"/>
    </i>
    <i t="grand">
      <x/>
    </i>
  </rowItems>
  <colFields count="1">
    <field x="18"/>
  </colFields>
  <colItems count="13">
    <i>
      <x/>
    </i>
    <i>
      <x v="1"/>
    </i>
    <i>
      <x v="2"/>
    </i>
    <i>
      <x v="3"/>
    </i>
    <i>
      <x v="4"/>
    </i>
    <i>
      <x v="5"/>
    </i>
    <i>
      <x v="6"/>
    </i>
    <i>
      <x v="7"/>
    </i>
    <i>
      <x v="8"/>
    </i>
    <i>
      <x v="9"/>
    </i>
    <i>
      <x v="10"/>
    </i>
    <i>
      <x v="11"/>
    </i>
    <i t="grand">
      <x/>
    </i>
  </colItems>
  <dataFields count="1">
    <dataField name="Count of Q6 $" fld="18"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3C7B8C44-945C-4649-9BAB-D1B8A5E2E12F}" name="PivotTable12"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L16" firstHeaderRow="1" firstDataRow="2" firstDataCol="1"/>
  <pivotFields count="18">
    <pivotField showAll="0"/>
    <pivotField showAll="0"/>
    <pivotField numFmtId="22" showAll="0"/>
    <pivotField showAll="0"/>
    <pivotField showAll="0"/>
    <pivotField showAll="0"/>
    <pivotField showAll="0"/>
    <pivotField showAll="0"/>
    <pivotField showAll="0"/>
    <pivotField showAll="0"/>
    <pivotField showAll="0"/>
    <pivotField showAll="0"/>
    <pivotField axis="axisRow" showAll="0">
      <items count="12">
        <item x="9"/>
        <item x="8"/>
        <item x="10"/>
        <item x="2"/>
        <item x="7"/>
        <item x="1"/>
        <item x="0"/>
        <item x="4"/>
        <item x="3"/>
        <item x="5"/>
        <item x="6"/>
        <item t="default"/>
      </items>
    </pivotField>
    <pivotField showAll="0"/>
    <pivotField showAll="0"/>
    <pivotField showAll="0"/>
    <pivotField axis="axisCol" dataField="1" showAll="0">
      <items count="11">
        <item x="4"/>
        <item x="1"/>
        <item x="5"/>
        <item x="3"/>
        <item x="2"/>
        <item x="6"/>
        <item x="8"/>
        <item x="7"/>
        <item x="9"/>
        <item x="0"/>
        <item t="default"/>
      </items>
    </pivotField>
    <pivotField showAll="0"/>
  </pivotFields>
  <rowFields count="1">
    <field x="12"/>
  </rowFields>
  <rowItems count="12">
    <i>
      <x/>
    </i>
    <i>
      <x v="1"/>
    </i>
    <i>
      <x v="2"/>
    </i>
    <i>
      <x v="3"/>
    </i>
    <i>
      <x v="4"/>
    </i>
    <i>
      <x v="5"/>
    </i>
    <i>
      <x v="6"/>
    </i>
    <i>
      <x v="7"/>
    </i>
    <i>
      <x v="8"/>
    </i>
    <i>
      <x v="9"/>
    </i>
    <i>
      <x v="10"/>
    </i>
    <i t="grand">
      <x/>
    </i>
  </rowItems>
  <colFields count="1">
    <field x="16"/>
  </colFields>
  <colItems count="11">
    <i>
      <x/>
    </i>
    <i>
      <x v="1"/>
    </i>
    <i>
      <x v="2"/>
    </i>
    <i>
      <x v="3"/>
    </i>
    <i>
      <x v="4"/>
    </i>
    <i>
      <x v="5"/>
    </i>
    <i>
      <x v="6"/>
    </i>
    <i>
      <x v="7"/>
    </i>
    <i>
      <x v="8"/>
    </i>
    <i>
      <x v="9"/>
    </i>
    <i t="grand">
      <x/>
    </i>
  </colItems>
  <dataFields count="1">
    <dataField name="Count of Q6-Q8 Lowest- copy " fld="16"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18E99DF9-ABF0-A848-87C0-61680080C4DD}" name="PivotTable3"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C131" firstHeaderRow="0" firstDataRow="1" firstDataCol="1"/>
  <pivotFields count="18">
    <pivotField showAll="0"/>
    <pivotField showAll="0"/>
    <pivotField numFmtId="22" showAll="0"/>
    <pivotField showAll="0"/>
    <pivotField showAll="0"/>
    <pivotField showAll="0"/>
    <pivotField showAll="0"/>
    <pivotField showAll="0"/>
    <pivotField showAll="0"/>
    <pivotField showAll="0"/>
    <pivotField axis="axisRow" dataField="1" showAll="0">
      <items count="36">
        <item x="27"/>
        <item x="22"/>
        <item x="8"/>
        <item x="5"/>
        <item x="12"/>
        <item x="31"/>
        <item x="24"/>
        <item x="10"/>
        <item x="20"/>
        <item x="6"/>
        <item x="18"/>
        <item x="7"/>
        <item x="15"/>
        <item x="17"/>
        <item x="30"/>
        <item x="29"/>
        <item x="32"/>
        <item x="9"/>
        <item x="1"/>
        <item x="2"/>
        <item x="34"/>
        <item x="28"/>
        <item x="13"/>
        <item x="33"/>
        <item x="23"/>
        <item x="16"/>
        <item x="19"/>
        <item x="21"/>
        <item x="11"/>
        <item x="14"/>
        <item x="25"/>
        <item x="26"/>
        <item x="3"/>
        <item x="0"/>
        <item x="4"/>
        <item t="default"/>
      </items>
    </pivotField>
    <pivotField showAll="0"/>
    <pivotField showAll="0"/>
    <pivotField showAll="0"/>
    <pivotField showAll="0"/>
    <pivotField showAll="0"/>
    <pivotField axis="axisRow" dataField="1" showAll="0">
      <items count="11">
        <item x="4"/>
        <item x="1"/>
        <item x="5"/>
        <item x="3"/>
        <item x="2"/>
        <item x="6"/>
        <item x="8"/>
        <item x="7"/>
        <item x="9"/>
        <item x="0"/>
        <item t="default"/>
      </items>
    </pivotField>
    <pivotField showAll="0"/>
  </pivotFields>
  <rowFields count="2">
    <field x="10"/>
    <field x="16"/>
  </rowFields>
  <rowItems count="128">
    <i>
      <x/>
    </i>
    <i r="1">
      <x/>
    </i>
    <i>
      <x v="1"/>
    </i>
    <i r="1">
      <x/>
    </i>
    <i r="1">
      <x v="8"/>
    </i>
    <i>
      <x v="2"/>
    </i>
    <i r="1">
      <x v="1"/>
    </i>
    <i r="1">
      <x v="9"/>
    </i>
    <i>
      <x v="3"/>
    </i>
    <i r="1">
      <x v="1"/>
    </i>
    <i>
      <x v="4"/>
    </i>
    <i r="1">
      <x/>
    </i>
    <i r="1">
      <x v="1"/>
    </i>
    <i r="1">
      <x v="3"/>
    </i>
    <i r="1">
      <x v="9"/>
    </i>
    <i>
      <x v="5"/>
    </i>
    <i r="1">
      <x/>
    </i>
    <i>
      <x v="6"/>
    </i>
    <i r="1">
      <x v="9"/>
    </i>
    <i>
      <x v="7"/>
    </i>
    <i r="1">
      <x v="1"/>
    </i>
    <i>
      <x v="8"/>
    </i>
    <i r="1">
      <x v="8"/>
    </i>
    <i r="1">
      <x v="9"/>
    </i>
    <i>
      <x v="9"/>
    </i>
    <i r="1">
      <x/>
    </i>
    <i r="1">
      <x v="1"/>
    </i>
    <i r="1">
      <x v="2"/>
    </i>
    <i r="1">
      <x v="3"/>
    </i>
    <i r="1">
      <x v="5"/>
    </i>
    <i r="1">
      <x v="8"/>
    </i>
    <i r="1">
      <x v="9"/>
    </i>
    <i>
      <x v="10"/>
    </i>
    <i r="1">
      <x v="5"/>
    </i>
    <i>
      <x v="11"/>
    </i>
    <i r="1">
      <x v="3"/>
    </i>
    <i>
      <x v="12"/>
    </i>
    <i r="1">
      <x v="9"/>
    </i>
    <i>
      <x v="13"/>
    </i>
    <i r="1">
      <x v="3"/>
    </i>
    <i r="1">
      <x v="9"/>
    </i>
    <i>
      <x v="14"/>
    </i>
    <i r="1">
      <x/>
    </i>
    <i>
      <x v="15"/>
    </i>
    <i r="1">
      <x/>
    </i>
    <i r="1">
      <x v="8"/>
    </i>
    <i>
      <x v="16"/>
    </i>
    <i r="1">
      <x v="1"/>
    </i>
    <i r="1">
      <x v="2"/>
    </i>
    <i>
      <x v="17"/>
    </i>
    <i r="1">
      <x/>
    </i>
    <i r="1">
      <x v="1"/>
    </i>
    <i r="1">
      <x v="3"/>
    </i>
    <i r="1">
      <x v="9"/>
    </i>
    <i>
      <x v="18"/>
    </i>
    <i r="1">
      <x/>
    </i>
    <i r="1">
      <x v="1"/>
    </i>
    <i r="1">
      <x v="2"/>
    </i>
    <i r="1">
      <x v="3"/>
    </i>
    <i r="1">
      <x v="4"/>
    </i>
    <i r="1">
      <x v="7"/>
    </i>
    <i r="1">
      <x v="8"/>
    </i>
    <i r="1">
      <x v="9"/>
    </i>
    <i>
      <x v="19"/>
    </i>
    <i r="1">
      <x v="3"/>
    </i>
    <i r="1">
      <x v="9"/>
    </i>
    <i>
      <x v="20"/>
    </i>
    <i r="1">
      <x v="6"/>
    </i>
    <i>
      <x v="21"/>
    </i>
    <i r="1">
      <x/>
    </i>
    <i>
      <x v="22"/>
    </i>
    <i r="1">
      <x/>
    </i>
    <i r="1">
      <x v="1"/>
    </i>
    <i r="1">
      <x v="2"/>
    </i>
    <i r="1">
      <x v="3"/>
    </i>
    <i r="1">
      <x v="4"/>
    </i>
    <i r="1">
      <x v="7"/>
    </i>
    <i r="1">
      <x v="8"/>
    </i>
    <i r="1">
      <x v="9"/>
    </i>
    <i>
      <x v="23"/>
    </i>
    <i r="1">
      <x v="2"/>
    </i>
    <i>
      <x v="24"/>
    </i>
    <i r="1">
      <x v="1"/>
    </i>
    <i>
      <x v="25"/>
    </i>
    <i r="1">
      <x v="7"/>
    </i>
    <i>
      <x v="26"/>
    </i>
    <i r="1">
      <x/>
    </i>
    <i r="1">
      <x v="1"/>
    </i>
    <i>
      <x v="27"/>
    </i>
    <i r="1">
      <x/>
    </i>
    <i r="1">
      <x v="9"/>
    </i>
    <i>
      <x v="28"/>
    </i>
    <i r="1">
      <x v="1"/>
    </i>
    <i r="1">
      <x v="5"/>
    </i>
    <i r="1">
      <x v="9"/>
    </i>
    <i>
      <x v="29"/>
    </i>
    <i r="1">
      <x v="2"/>
    </i>
    <i r="1">
      <x v="3"/>
    </i>
    <i r="1">
      <x v="5"/>
    </i>
    <i r="1">
      <x v="9"/>
    </i>
    <i>
      <x v="30"/>
    </i>
    <i r="1">
      <x/>
    </i>
    <i>
      <x v="31"/>
    </i>
    <i r="1">
      <x/>
    </i>
    <i r="1">
      <x v="2"/>
    </i>
    <i r="1">
      <x v="3"/>
    </i>
    <i>
      <x v="32"/>
    </i>
    <i r="1">
      <x/>
    </i>
    <i r="1">
      <x v="2"/>
    </i>
    <i r="1">
      <x v="8"/>
    </i>
    <i r="1">
      <x v="9"/>
    </i>
    <i>
      <x v="33"/>
    </i>
    <i r="1">
      <x/>
    </i>
    <i r="1">
      <x v="1"/>
    </i>
    <i r="1">
      <x v="2"/>
    </i>
    <i r="1">
      <x v="3"/>
    </i>
    <i r="1">
      <x v="5"/>
    </i>
    <i r="1">
      <x v="6"/>
    </i>
    <i r="1">
      <x v="7"/>
    </i>
    <i r="1">
      <x v="8"/>
    </i>
    <i r="1">
      <x v="9"/>
    </i>
    <i>
      <x v="34"/>
    </i>
    <i r="1">
      <x/>
    </i>
    <i r="1">
      <x v="1"/>
    </i>
    <i r="1">
      <x v="2"/>
    </i>
    <i r="1">
      <x v="3"/>
    </i>
    <i r="1">
      <x v="9"/>
    </i>
    <i t="grand">
      <x/>
    </i>
  </rowItems>
  <colFields count="1">
    <field x="-2"/>
  </colFields>
  <colItems count="2">
    <i>
      <x/>
    </i>
    <i i="1">
      <x v="1"/>
    </i>
  </colItems>
  <dataFields count="2">
    <dataField name="Count of Q10 - Have you attended EPIC conferences in the past? If so, which ones (check those that apply)?" fld="10" subtotal="count" baseField="0" baseItem="0"/>
    <dataField name="Count of Q6-Q8 Lowest- copy " fld="16"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E1356ADD-3AF4-F645-BC2B-F1CA078D5AC7}" name="PivotTable2"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B9" firstHeaderRow="1" firstDataRow="1" firstDataCol="1"/>
  <pivotFields count="18">
    <pivotField showAll="0"/>
    <pivotField showAll="0"/>
    <pivotField numFmtId="22" showAll="0"/>
    <pivotField showAll="0"/>
    <pivotField showAll="0"/>
    <pivotField showAll="0"/>
    <pivotField showAll="0"/>
    <pivotField showAll="0"/>
    <pivotField showAll="0"/>
    <pivotField showAll="0"/>
    <pivotField showAll="0"/>
    <pivotField showAll="0"/>
    <pivotField showAll="0"/>
    <pivotField axis="axisRow" dataField="1" showAll="0">
      <items count="6">
        <item x="4"/>
        <item x="3"/>
        <item x="1"/>
        <item x="0"/>
        <item x="2"/>
        <item t="default"/>
      </items>
    </pivotField>
    <pivotField showAll="0"/>
    <pivotField showAll="0"/>
    <pivotField showAll="0"/>
    <pivotField showAll="0"/>
  </pivotFields>
  <rowFields count="1">
    <field x="13"/>
  </rowFields>
  <rowItems count="6">
    <i>
      <x/>
    </i>
    <i>
      <x v="1"/>
    </i>
    <i>
      <x v="2"/>
    </i>
    <i>
      <x v="3"/>
    </i>
    <i>
      <x v="4"/>
    </i>
    <i t="grand">
      <x/>
    </i>
  </rowItems>
  <colItems count="1">
    <i/>
  </colItems>
  <dataFields count="1">
    <dataField name="Count of Q16 - Has the pandemic negatively impacted your personal financial situation?" fld="1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C57E1A48-43EA-CA43-8936-06528136416C}" name="PivotTable1"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B41" firstHeaderRow="1" firstDataRow="1" firstDataCol="1"/>
  <pivotFields count="18">
    <pivotField showAll="0"/>
    <pivotField showAll="0"/>
    <pivotField numFmtId="22" showAll="0"/>
    <pivotField showAll="0"/>
    <pivotField showAll="0"/>
    <pivotField showAll="0"/>
    <pivotField showAll="0"/>
    <pivotField showAll="0"/>
    <pivotField showAll="0"/>
    <pivotField showAll="0"/>
    <pivotField showAll="0"/>
    <pivotField showAll="0"/>
    <pivotField showAll="0"/>
    <pivotField axis="axisRow" dataField="1" showAll="0">
      <items count="6">
        <item x="4"/>
        <item x="3"/>
        <item x="1"/>
        <item x="0"/>
        <item x="2"/>
        <item t="default"/>
      </items>
    </pivotField>
    <pivotField showAll="0"/>
    <pivotField showAll="0"/>
    <pivotField axis="axisRow" showAll="0">
      <items count="11">
        <item x="4"/>
        <item x="1"/>
        <item x="5"/>
        <item x="3"/>
        <item x="2"/>
        <item x="6"/>
        <item x="8"/>
        <item x="7"/>
        <item x="9"/>
        <item x="0"/>
        <item t="default"/>
      </items>
    </pivotField>
    <pivotField showAll="0"/>
  </pivotFields>
  <rowFields count="2">
    <field x="13"/>
    <field x="16"/>
  </rowFields>
  <rowItems count="38">
    <i>
      <x/>
    </i>
    <i r="1">
      <x/>
    </i>
    <i>
      <x v="1"/>
    </i>
    <i r="1">
      <x/>
    </i>
    <i r="1">
      <x v="1"/>
    </i>
    <i r="1">
      <x v="2"/>
    </i>
    <i r="1">
      <x v="3"/>
    </i>
    <i r="1">
      <x v="8"/>
    </i>
    <i r="1">
      <x v="9"/>
    </i>
    <i>
      <x v="2"/>
    </i>
    <i r="1">
      <x/>
    </i>
    <i r="1">
      <x v="1"/>
    </i>
    <i r="1">
      <x v="2"/>
    </i>
    <i r="1">
      <x v="3"/>
    </i>
    <i r="1">
      <x v="5"/>
    </i>
    <i r="1">
      <x v="6"/>
    </i>
    <i r="1">
      <x v="7"/>
    </i>
    <i r="1">
      <x v="8"/>
    </i>
    <i r="1">
      <x v="9"/>
    </i>
    <i>
      <x v="3"/>
    </i>
    <i r="1">
      <x/>
    </i>
    <i r="1">
      <x v="1"/>
    </i>
    <i r="1">
      <x v="2"/>
    </i>
    <i r="1">
      <x v="3"/>
    </i>
    <i r="1">
      <x v="4"/>
    </i>
    <i r="1">
      <x v="5"/>
    </i>
    <i r="1">
      <x v="6"/>
    </i>
    <i r="1">
      <x v="8"/>
    </i>
    <i r="1">
      <x v="9"/>
    </i>
    <i>
      <x v="4"/>
    </i>
    <i r="1">
      <x/>
    </i>
    <i r="1">
      <x v="1"/>
    </i>
    <i r="1">
      <x v="2"/>
    </i>
    <i r="1">
      <x v="3"/>
    </i>
    <i r="1">
      <x v="5"/>
    </i>
    <i r="1">
      <x v="8"/>
    </i>
    <i r="1">
      <x v="9"/>
    </i>
    <i t="grand">
      <x/>
    </i>
  </rowItems>
  <colItems count="1">
    <i/>
  </colItems>
  <dataFields count="1">
    <dataField name="Count of Q16 - Has the pandemic negatively impacted your personal financial situation?" fld="1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ivotTable" Target="../pivotTables/pivotTable6.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ivotTable" Target="../pivotTables/pivotTable8.xml"/></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ivotTable" Target="../pivotTables/pivotTable10.xml"/></Relationships>
</file>

<file path=xl/worksheets/_rels/sheet12.xml.rels><?xml version="1.0" encoding="UTF-8" standalone="yes"?>
<Relationships xmlns="http://schemas.openxmlformats.org/package/2006/relationships"><Relationship Id="rId1" Type="http://schemas.openxmlformats.org/officeDocument/2006/relationships/pivotTable" Target="../pivotTables/pivotTable11.xml"/></Relationships>
</file>

<file path=xl/worksheets/_rels/sheet13.xml.rels><?xml version="1.0" encoding="UTF-8" standalone="yes"?>
<Relationships xmlns="http://schemas.openxmlformats.org/package/2006/relationships"><Relationship Id="rId1" Type="http://schemas.openxmlformats.org/officeDocument/2006/relationships/pivotTable" Target="../pivotTables/pivotTable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8.xml.rels><?xml version="1.0" encoding="UTF-8" standalone="yes"?>
<Relationships xmlns="http://schemas.openxmlformats.org/package/2006/relationships"><Relationship Id="rId1" Type="http://schemas.openxmlformats.org/officeDocument/2006/relationships/pivotTable" Target="../pivotTables/pivotTable13.xml"/></Relationships>
</file>

<file path=xl/worksheets/_rels/sheet19.xml.rels><?xml version="1.0" encoding="UTF-8" standalone="yes"?>
<Relationships xmlns="http://schemas.openxmlformats.org/package/2006/relationships"><Relationship Id="rId1" Type="http://schemas.openxmlformats.org/officeDocument/2006/relationships/pivotTable" Target="../pivotTables/pivotTable14.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ivotTable" Target="../pivotTables/pivotTable15.xml"/></Relationships>
</file>

<file path=xl/worksheets/_rels/sheet21.xml.rels><?xml version="1.0" encoding="UTF-8" standalone="yes"?>
<Relationships xmlns="http://schemas.openxmlformats.org/package/2006/relationships"><Relationship Id="rId1" Type="http://schemas.openxmlformats.org/officeDocument/2006/relationships/pivotTable" Target="../pivotTables/pivotTable16.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ivotTable" Target="../pivotTables/pivotTable17.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ivotTable" Target="../pivotTables/pivot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5CEB7-9F7E-5449-B2BE-5513718E7246}">
  <dimension ref="A1:O263"/>
  <sheetViews>
    <sheetView tabSelected="1" workbookViewId="0">
      <selection activeCell="E11" sqref="E11"/>
    </sheetView>
  </sheetViews>
  <sheetFormatPr baseColWidth="10" defaultRowHeight="15" x14ac:dyDescent="0.2"/>
  <cols>
    <col min="1" max="1" width="17.33203125" bestFit="1" customWidth="1"/>
    <col min="2" max="2" width="7.5" bestFit="1" customWidth="1"/>
    <col min="3" max="3" width="15" bestFit="1" customWidth="1"/>
    <col min="4" max="4" width="19" customWidth="1"/>
    <col min="5" max="5" width="36.1640625" customWidth="1"/>
    <col min="6" max="6" width="25.6640625" customWidth="1"/>
    <col min="7" max="7" width="39.6640625" customWidth="1"/>
    <col min="8" max="8" width="54.6640625" customWidth="1"/>
    <col min="9" max="9" width="20.5" customWidth="1"/>
    <col min="10" max="10" width="39.33203125" customWidth="1"/>
    <col min="11" max="11" width="57.33203125" customWidth="1"/>
    <col min="12" max="12" width="13.33203125" bestFit="1" customWidth="1"/>
    <col min="13" max="13" width="28.83203125" customWidth="1"/>
    <col min="14" max="14" width="35.5" customWidth="1"/>
    <col min="15" max="15" width="33.33203125" customWidth="1"/>
  </cols>
  <sheetData>
    <row r="1" spans="1:15" s="20" customFormat="1" ht="64" x14ac:dyDescent="0.2">
      <c r="A1" s="19" t="s">
        <v>0</v>
      </c>
      <c r="B1" s="19" t="s">
        <v>1</v>
      </c>
      <c r="C1" s="19" t="s">
        <v>2</v>
      </c>
      <c r="D1" s="19" t="s">
        <v>3</v>
      </c>
      <c r="E1" s="19" t="s">
        <v>465</v>
      </c>
      <c r="F1" s="19" t="s">
        <v>466</v>
      </c>
      <c r="G1" s="19" t="s">
        <v>467</v>
      </c>
      <c r="H1" s="19" t="s">
        <v>468</v>
      </c>
      <c r="I1" s="19" t="s">
        <v>469</v>
      </c>
      <c r="J1" s="19" t="s">
        <v>471</v>
      </c>
      <c r="K1" s="19" t="s">
        <v>470</v>
      </c>
      <c r="L1" s="19" t="s">
        <v>472</v>
      </c>
      <c r="M1" s="19" t="s">
        <v>473</v>
      </c>
      <c r="N1" s="19" t="s">
        <v>474</v>
      </c>
      <c r="O1" s="19" t="s">
        <v>475</v>
      </c>
    </row>
    <row r="2" spans="1:15" ht="128" x14ac:dyDescent="0.2">
      <c r="A2">
        <v>127</v>
      </c>
      <c r="B2" s="2" t="s">
        <v>4</v>
      </c>
      <c r="C2" s="1">
        <v>43959.251749351854</v>
      </c>
      <c r="D2" s="2" t="s">
        <v>5</v>
      </c>
      <c r="E2" s="2" t="s">
        <v>7</v>
      </c>
      <c r="F2" s="2" t="s">
        <v>8</v>
      </c>
      <c r="G2" s="2" t="s">
        <v>9</v>
      </c>
      <c r="H2" s="2" t="s">
        <v>10</v>
      </c>
      <c r="I2" s="2" t="s">
        <v>7</v>
      </c>
      <c r="J2" s="2" t="s">
        <v>6</v>
      </c>
      <c r="K2" s="2" t="s">
        <v>11</v>
      </c>
      <c r="L2" s="2" t="s">
        <v>12</v>
      </c>
      <c r="M2" s="2" t="s">
        <v>13</v>
      </c>
      <c r="N2" s="2" t="s">
        <v>14</v>
      </c>
      <c r="O2" s="2" t="s">
        <v>15</v>
      </c>
    </row>
    <row r="3" spans="1:15" ht="80" x14ac:dyDescent="0.2">
      <c r="A3">
        <v>140</v>
      </c>
      <c r="B3" s="2" t="s">
        <v>4</v>
      </c>
      <c r="C3" s="1">
        <v>43959.25202359954</v>
      </c>
      <c r="D3" s="2" t="s">
        <v>16</v>
      </c>
      <c r="E3" s="2" t="s">
        <v>7</v>
      </c>
      <c r="F3" s="2" t="s">
        <v>8</v>
      </c>
      <c r="G3" s="2" t="s">
        <v>17</v>
      </c>
      <c r="H3" s="2" t="s">
        <v>10</v>
      </c>
      <c r="I3" s="2" t="s">
        <v>18</v>
      </c>
      <c r="J3" s="2" t="s">
        <v>19</v>
      </c>
      <c r="K3" s="2" t="s">
        <v>20</v>
      </c>
      <c r="L3" s="2" t="s">
        <v>21</v>
      </c>
      <c r="M3" s="2" t="s">
        <v>22</v>
      </c>
      <c r="N3" s="2" t="s">
        <v>7</v>
      </c>
      <c r="O3" s="2" t="s">
        <v>23</v>
      </c>
    </row>
    <row r="4" spans="1:15" ht="32" x14ac:dyDescent="0.2">
      <c r="A4">
        <v>64</v>
      </c>
      <c r="B4" s="2" t="s">
        <v>4</v>
      </c>
      <c r="C4" s="1">
        <v>43959.252252858794</v>
      </c>
      <c r="D4" s="2" t="s">
        <v>24</v>
      </c>
      <c r="E4" s="2" t="s">
        <v>7</v>
      </c>
      <c r="F4" s="2" t="s">
        <v>8</v>
      </c>
      <c r="G4" s="2" t="s">
        <v>17</v>
      </c>
      <c r="H4" s="2" t="s">
        <v>10</v>
      </c>
      <c r="I4" s="2" t="s">
        <v>7</v>
      </c>
      <c r="J4" s="2" t="s">
        <v>6</v>
      </c>
      <c r="K4" s="2" t="s">
        <v>11</v>
      </c>
      <c r="L4" s="2" t="s">
        <v>12</v>
      </c>
      <c r="M4" s="2" t="s">
        <v>25</v>
      </c>
      <c r="N4" s="2" t="s">
        <v>7</v>
      </c>
      <c r="O4" s="2" t="s">
        <v>6</v>
      </c>
    </row>
    <row r="5" spans="1:15" ht="32" x14ac:dyDescent="0.2">
      <c r="A5">
        <v>78</v>
      </c>
      <c r="B5" s="2" t="s">
        <v>4</v>
      </c>
      <c r="C5" s="1">
        <v>43959.252280787034</v>
      </c>
      <c r="D5" s="2" t="s">
        <v>26</v>
      </c>
      <c r="E5" s="2" t="s">
        <v>7</v>
      </c>
      <c r="F5" s="2" t="s">
        <v>8</v>
      </c>
      <c r="G5" s="2" t="s">
        <v>17</v>
      </c>
      <c r="H5" s="2" t="s">
        <v>10</v>
      </c>
      <c r="I5" s="2" t="s">
        <v>7</v>
      </c>
      <c r="J5" s="2" t="s">
        <v>6</v>
      </c>
      <c r="K5" s="2" t="s">
        <v>11</v>
      </c>
      <c r="L5" s="2" t="s">
        <v>27</v>
      </c>
      <c r="M5" s="2" t="s">
        <v>25</v>
      </c>
      <c r="N5" s="2" t="s">
        <v>14</v>
      </c>
      <c r="O5" s="2" t="s">
        <v>6</v>
      </c>
    </row>
    <row r="6" spans="1:15" ht="32" x14ac:dyDescent="0.2">
      <c r="A6">
        <v>114</v>
      </c>
      <c r="B6" s="2" t="s">
        <v>4</v>
      </c>
      <c r="C6" s="1">
        <v>43959.253085381948</v>
      </c>
      <c r="D6" s="2" t="s">
        <v>28</v>
      </c>
      <c r="E6" s="2" t="s">
        <v>18</v>
      </c>
      <c r="F6" s="2" t="s">
        <v>29</v>
      </c>
      <c r="G6" s="2" t="s">
        <v>17</v>
      </c>
      <c r="H6" s="2" t="s">
        <v>30</v>
      </c>
      <c r="I6" s="2" t="s">
        <v>31</v>
      </c>
      <c r="J6" s="2" t="s">
        <v>30</v>
      </c>
      <c r="K6" s="2" t="s">
        <v>32</v>
      </c>
      <c r="L6" s="2" t="s">
        <v>33</v>
      </c>
      <c r="M6" s="2" t="s">
        <v>25</v>
      </c>
      <c r="N6" s="2" t="s">
        <v>7</v>
      </c>
      <c r="O6" s="2" t="s">
        <v>6</v>
      </c>
    </row>
    <row r="7" spans="1:15" ht="32" x14ac:dyDescent="0.2">
      <c r="A7">
        <v>308</v>
      </c>
      <c r="B7" s="2" t="s">
        <v>4</v>
      </c>
      <c r="C7" s="1">
        <v>43959.253786400463</v>
      </c>
      <c r="D7" s="2" t="s">
        <v>34</v>
      </c>
      <c r="E7" s="2" t="s">
        <v>7</v>
      </c>
      <c r="F7" s="2" t="s">
        <v>8</v>
      </c>
      <c r="G7" s="2" t="s">
        <v>35</v>
      </c>
      <c r="H7" s="2" t="s">
        <v>36</v>
      </c>
      <c r="I7" s="2" t="s">
        <v>7</v>
      </c>
      <c r="J7" s="2" t="s">
        <v>6</v>
      </c>
      <c r="K7" s="2" t="s">
        <v>37</v>
      </c>
      <c r="L7" s="2" t="s">
        <v>12</v>
      </c>
      <c r="M7" s="2" t="s">
        <v>38</v>
      </c>
      <c r="N7" s="2" t="s">
        <v>39</v>
      </c>
      <c r="O7" s="2" t="s">
        <v>6</v>
      </c>
    </row>
    <row r="8" spans="1:15" ht="48" x14ac:dyDescent="0.2">
      <c r="A8">
        <v>129</v>
      </c>
      <c r="B8" s="2" t="s">
        <v>4</v>
      </c>
      <c r="C8" s="1">
        <v>43959.253971006947</v>
      </c>
      <c r="D8" s="2" t="s">
        <v>40</v>
      </c>
      <c r="E8" s="2" t="s">
        <v>7</v>
      </c>
      <c r="F8" s="2" t="s">
        <v>8</v>
      </c>
      <c r="G8" s="2" t="s">
        <v>9</v>
      </c>
      <c r="H8" s="2" t="s">
        <v>41</v>
      </c>
      <c r="I8" s="2" t="s">
        <v>7</v>
      </c>
      <c r="J8" s="2" t="s">
        <v>6</v>
      </c>
      <c r="K8" s="2" t="s">
        <v>37</v>
      </c>
      <c r="L8" s="2" t="s">
        <v>12</v>
      </c>
      <c r="M8" s="2" t="s">
        <v>42</v>
      </c>
      <c r="N8" s="2" t="s">
        <v>14</v>
      </c>
      <c r="O8" s="2" t="s">
        <v>43</v>
      </c>
    </row>
    <row r="9" spans="1:15" ht="80" x14ac:dyDescent="0.2">
      <c r="A9">
        <v>193</v>
      </c>
      <c r="B9" s="2" t="s">
        <v>4</v>
      </c>
      <c r="C9" s="1">
        <v>43959.254905983798</v>
      </c>
      <c r="D9" s="2" t="s">
        <v>44</v>
      </c>
      <c r="E9" s="2" t="s">
        <v>7</v>
      </c>
      <c r="F9" s="2" t="s">
        <v>8</v>
      </c>
      <c r="G9" s="2" t="s">
        <v>9</v>
      </c>
      <c r="H9" s="2" t="s">
        <v>36</v>
      </c>
      <c r="I9" s="2" t="s">
        <v>18</v>
      </c>
      <c r="J9" s="2" t="s">
        <v>10</v>
      </c>
      <c r="K9" s="2" t="s">
        <v>11</v>
      </c>
      <c r="L9" s="2" t="s">
        <v>21</v>
      </c>
      <c r="M9" s="2" t="s">
        <v>38</v>
      </c>
      <c r="N9" s="2" t="s">
        <v>39</v>
      </c>
      <c r="O9" s="2" t="s">
        <v>6</v>
      </c>
    </row>
    <row r="10" spans="1:15" ht="32" x14ac:dyDescent="0.2">
      <c r="A10">
        <v>124</v>
      </c>
      <c r="B10" s="2" t="s">
        <v>4</v>
      </c>
      <c r="C10" s="1">
        <v>43959.255938182869</v>
      </c>
      <c r="D10" s="2" t="s">
        <v>45</v>
      </c>
      <c r="E10" s="2" t="s">
        <v>7</v>
      </c>
      <c r="F10" s="2" t="s">
        <v>29</v>
      </c>
      <c r="G10" s="2" t="s">
        <v>17</v>
      </c>
      <c r="H10" s="2" t="s">
        <v>46</v>
      </c>
      <c r="I10" s="2" t="s">
        <v>7</v>
      </c>
      <c r="J10" s="2" t="s">
        <v>6</v>
      </c>
      <c r="K10" s="2" t="s">
        <v>11</v>
      </c>
      <c r="L10" s="2" t="s">
        <v>12</v>
      </c>
      <c r="M10" s="2" t="s">
        <v>38</v>
      </c>
      <c r="N10" s="2" t="s">
        <v>39</v>
      </c>
      <c r="O10" s="2" t="s">
        <v>6</v>
      </c>
    </row>
    <row r="11" spans="1:15" ht="96" x14ac:dyDescent="0.2">
      <c r="A11">
        <v>208</v>
      </c>
      <c r="B11" s="2" t="s">
        <v>4</v>
      </c>
      <c r="C11" s="1">
        <v>43959.256635405094</v>
      </c>
      <c r="D11" s="2" t="s">
        <v>47</v>
      </c>
      <c r="E11" s="2" t="s">
        <v>7</v>
      </c>
      <c r="F11" s="2" t="s">
        <v>8</v>
      </c>
      <c r="G11" s="2" t="s">
        <v>35</v>
      </c>
      <c r="H11" s="2" t="s">
        <v>10</v>
      </c>
      <c r="I11" s="2" t="s">
        <v>7</v>
      </c>
      <c r="J11" s="2" t="s">
        <v>6</v>
      </c>
      <c r="K11" s="2" t="s">
        <v>48</v>
      </c>
      <c r="L11" s="2" t="s">
        <v>12</v>
      </c>
      <c r="M11" s="2" t="s">
        <v>42</v>
      </c>
      <c r="N11" s="2" t="s">
        <v>39</v>
      </c>
      <c r="O11" s="2" t="s">
        <v>49</v>
      </c>
    </row>
    <row r="12" spans="1:15" ht="112" x14ac:dyDescent="0.2">
      <c r="A12">
        <v>321</v>
      </c>
      <c r="B12" s="2" t="s">
        <v>4</v>
      </c>
      <c r="C12" s="1">
        <v>43959.257028252316</v>
      </c>
      <c r="D12" s="2" t="s">
        <v>50</v>
      </c>
      <c r="E12" s="2" t="s">
        <v>7</v>
      </c>
      <c r="F12" s="2" t="s">
        <v>8</v>
      </c>
      <c r="G12" s="2" t="s">
        <v>9</v>
      </c>
      <c r="H12" s="2" t="s">
        <v>19</v>
      </c>
      <c r="I12" s="2" t="s">
        <v>7</v>
      </c>
      <c r="J12" s="2" t="s">
        <v>6</v>
      </c>
      <c r="K12" s="2" t="s">
        <v>11</v>
      </c>
      <c r="L12" s="2" t="s">
        <v>51</v>
      </c>
      <c r="M12" s="2" t="s">
        <v>38</v>
      </c>
      <c r="N12" s="2" t="s">
        <v>39</v>
      </c>
      <c r="O12" s="2" t="s">
        <v>566</v>
      </c>
    </row>
    <row r="13" spans="1:15" ht="80" x14ac:dyDescent="0.2">
      <c r="A13">
        <v>109</v>
      </c>
      <c r="B13" s="2" t="s">
        <v>4</v>
      </c>
      <c r="C13" s="1">
        <v>43959.258927754629</v>
      </c>
      <c r="D13" s="2" t="s">
        <v>52</v>
      </c>
      <c r="E13" s="2" t="s">
        <v>18</v>
      </c>
      <c r="F13" s="2" t="s">
        <v>29</v>
      </c>
      <c r="G13" s="2" t="s">
        <v>17</v>
      </c>
      <c r="H13" s="2" t="s">
        <v>41</v>
      </c>
      <c r="I13" s="2" t="s">
        <v>18</v>
      </c>
      <c r="J13" s="2" t="s">
        <v>53</v>
      </c>
      <c r="K13" s="2" t="s">
        <v>54</v>
      </c>
      <c r="L13" s="2" t="s">
        <v>21</v>
      </c>
      <c r="M13" s="2" t="s">
        <v>55</v>
      </c>
      <c r="N13" s="2" t="s">
        <v>7</v>
      </c>
      <c r="O13" s="2" t="s">
        <v>6</v>
      </c>
    </row>
    <row r="14" spans="1:15" ht="80" x14ac:dyDescent="0.2">
      <c r="A14">
        <v>202</v>
      </c>
      <c r="B14" s="2" t="s">
        <v>4</v>
      </c>
      <c r="C14" s="1">
        <v>43959.260934976854</v>
      </c>
      <c r="D14" s="2" t="s">
        <v>56</v>
      </c>
      <c r="E14" s="2" t="s">
        <v>18</v>
      </c>
      <c r="F14" s="2" t="s">
        <v>8</v>
      </c>
      <c r="G14" s="2" t="s">
        <v>9</v>
      </c>
      <c r="H14" s="2" t="s">
        <v>10</v>
      </c>
      <c r="I14" s="2" t="s">
        <v>7</v>
      </c>
      <c r="J14" s="2" t="s">
        <v>6</v>
      </c>
      <c r="K14" s="2" t="s">
        <v>11</v>
      </c>
      <c r="L14" s="2" t="s">
        <v>21</v>
      </c>
      <c r="M14" s="2" t="s">
        <v>38</v>
      </c>
      <c r="N14" s="2" t="s">
        <v>14</v>
      </c>
      <c r="O14" s="2" t="s">
        <v>57</v>
      </c>
    </row>
    <row r="15" spans="1:15" ht="48" x14ac:dyDescent="0.2">
      <c r="A15">
        <v>153</v>
      </c>
      <c r="B15" s="2" t="s">
        <v>4</v>
      </c>
      <c r="C15" s="1">
        <v>43959.263702523145</v>
      </c>
      <c r="D15" s="2" t="s">
        <v>58</v>
      </c>
      <c r="E15" s="2" t="s">
        <v>7</v>
      </c>
      <c r="F15" s="2" t="s">
        <v>8</v>
      </c>
      <c r="G15" s="2" t="s">
        <v>17</v>
      </c>
      <c r="H15" s="2" t="s">
        <v>53</v>
      </c>
      <c r="I15" s="2" t="s">
        <v>31</v>
      </c>
      <c r="J15" s="2" t="s">
        <v>53</v>
      </c>
      <c r="K15" s="2" t="s">
        <v>11</v>
      </c>
      <c r="L15" s="2" t="s">
        <v>59</v>
      </c>
      <c r="M15" s="2" t="s">
        <v>55</v>
      </c>
      <c r="N15" s="2" t="s">
        <v>39</v>
      </c>
      <c r="O15" s="2" t="s">
        <v>60</v>
      </c>
    </row>
    <row r="16" spans="1:15" ht="48" x14ac:dyDescent="0.2">
      <c r="A16">
        <v>82</v>
      </c>
      <c r="B16" s="2" t="s">
        <v>4</v>
      </c>
      <c r="C16" s="1">
        <v>43959.265719236108</v>
      </c>
      <c r="D16" s="2" t="s">
        <v>61</v>
      </c>
      <c r="E16" s="2" t="s">
        <v>7</v>
      </c>
      <c r="F16" s="2" t="s">
        <v>8</v>
      </c>
      <c r="G16" s="2" t="s">
        <v>35</v>
      </c>
      <c r="H16" s="2" t="s">
        <v>19</v>
      </c>
      <c r="I16" s="2" t="s">
        <v>7</v>
      </c>
      <c r="J16" s="2" t="s">
        <v>6</v>
      </c>
      <c r="K16" s="2" t="s">
        <v>62</v>
      </c>
      <c r="L16" s="2" t="s">
        <v>12</v>
      </c>
      <c r="M16" s="2" t="s">
        <v>55</v>
      </c>
      <c r="N16" s="2" t="s">
        <v>14</v>
      </c>
      <c r="O16" s="2" t="s">
        <v>6</v>
      </c>
    </row>
    <row r="17" spans="1:15" ht="80" x14ac:dyDescent="0.2">
      <c r="A17">
        <v>269</v>
      </c>
      <c r="B17" s="2" t="s">
        <v>4</v>
      </c>
      <c r="C17" s="1">
        <v>43959.269416087962</v>
      </c>
      <c r="D17" s="2" t="s">
        <v>63</v>
      </c>
      <c r="E17" s="2" t="s">
        <v>7</v>
      </c>
      <c r="F17" s="2" t="s">
        <v>8</v>
      </c>
      <c r="G17" s="2" t="s">
        <v>35</v>
      </c>
      <c r="H17" s="2" t="s">
        <v>36</v>
      </c>
      <c r="I17" s="2" t="s">
        <v>7</v>
      </c>
      <c r="J17" s="2" t="s">
        <v>6</v>
      </c>
      <c r="K17" s="2" t="s">
        <v>11</v>
      </c>
      <c r="L17" s="2" t="s">
        <v>12</v>
      </c>
      <c r="M17" s="2" t="s">
        <v>22</v>
      </c>
      <c r="N17" s="2" t="s">
        <v>14</v>
      </c>
      <c r="O17" s="2" t="s">
        <v>64</v>
      </c>
    </row>
    <row r="18" spans="1:15" ht="32" x14ac:dyDescent="0.2">
      <c r="A18">
        <v>141</v>
      </c>
      <c r="B18" s="2" t="s">
        <v>4</v>
      </c>
      <c r="C18" s="1">
        <v>43959.269872164354</v>
      </c>
      <c r="D18" s="2" t="s">
        <v>65</v>
      </c>
      <c r="E18" s="2" t="s">
        <v>7</v>
      </c>
      <c r="F18" s="2" t="s">
        <v>8</v>
      </c>
      <c r="G18" s="2" t="s">
        <v>9</v>
      </c>
      <c r="H18" s="2" t="s">
        <v>66</v>
      </c>
      <c r="I18" s="2" t="s">
        <v>18</v>
      </c>
      <c r="J18" s="2" t="s">
        <v>10</v>
      </c>
      <c r="K18" s="2" t="s">
        <v>11</v>
      </c>
      <c r="L18" s="2" t="s">
        <v>12</v>
      </c>
      <c r="M18" s="2" t="s">
        <v>25</v>
      </c>
      <c r="N18" s="2" t="s">
        <v>7</v>
      </c>
      <c r="O18" s="2" t="s">
        <v>6</v>
      </c>
    </row>
    <row r="19" spans="1:15" ht="32" x14ac:dyDescent="0.2">
      <c r="A19">
        <v>170</v>
      </c>
      <c r="B19" s="2" t="s">
        <v>4</v>
      </c>
      <c r="C19" s="1">
        <v>43959.271029791664</v>
      </c>
      <c r="D19" s="2" t="s">
        <v>67</v>
      </c>
      <c r="E19" s="2" t="s">
        <v>31</v>
      </c>
      <c r="F19" s="2" t="s">
        <v>8</v>
      </c>
      <c r="G19" s="2" t="s">
        <v>35</v>
      </c>
      <c r="H19" s="2" t="s">
        <v>19</v>
      </c>
      <c r="I19" s="2" t="s">
        <v>7</v>
      </c>
      <c r="J19" s="2" t="s">
        <v>6</v>
      </c>
      <c r="K19" s="2" t="s">
        <v>11</v>
      </c>
      <c r="L19" s="2" t="s">
        <v>68</v>
      </c>
      <c r="M19" s="2" t="s">
        <v>38</v>
      </c>
      <c r="N19" s="2" t="s">
        <v>39</v>
      </c>
      <c r="O19" s="2" t="s">
        <v>6</v>
      </c>
    </row>
    <row r="20" spans="1:15" ht="32" x14ac:dyDescent="0.2">
      <c r="A20">
        <v>146</v>
      </c>
      <c r="B20" s="2" t="s">
        <v>4</v>
      </c>
      <c r="C20" s="1">
        <v>43959.271959710648</v>
      </c>
      <c r="D20" s="2" t="s">
        <v>69</v>
      </c>
      <c r="E20" s="2" t="s">
        <v>7</v>
      </c>
      <c r="F20" s="2" t="s">
        <v>8</v>
      </c>
      <c r="G20" s="2" t="s">
        <v>17</v>
      </c>
      <c r="H20" s="2" t="s">
        <v>30</v>
      </c>
      <c r="I20" s="2" t="s">
        <v>18</v>
      </c>
      <c r="J20" s="2" t="s">
        <v>36</v>
      </c>
      <c r="K20" s="2" t="s">
        <v>11</v>
      </c>
      <c r="L20" s="2" t="s">
        <v>70</v>
      </c>
      <c r="M20" s="2" t="s">
        <v>42</v>
      </c>
      <c r="N20" s="2" t="s">
        <v>7</v>
      </c>
      <c r="O20" s="2" t="s">
        <v>6</v>
      </c>
    </row>
    <row r="21" spans="1:15" ht="32" x14ac:dyDescent="0.2">
      <c r="A21">
        <v>140</v>
      </c>
      <c r="B21" s="2" t="s">
        <v>4</v>
      </c>
      <c r="C21" s="1">
        <v>43959.273486284721</v>
      </c>
      <c r="D21" s="2" t="s">
        <v>71</v>
      </c>
      <c r="E21" s="2" t="s">
        <v>7</v>
      </c>
      <c r="F21" s="2" t="s">
        <v>72</v>
      </c>
      <c r="G21" s="2" t="s">
        <v>17</v>
      </c>
      <c r="H21" s="2" t="s">
        <v>10</v>
      </c>
      <c r="I21" s="2" t="s">
        <v>7</v>
      </c>
      <c r="J21" s="2" t="s">
        <v>6</v>
      </c>
      <c r="K21" s="2" t="s">
        <v>37</v>
      </c>
      <c r="L21" s="2" t="s">
        <v>12</v>
      </c>
      <c r="M21" s="2" t="s">
        <v>38</v>
      </c>
      <c r="N21" s="2" t="s">
        <v>39</v>
      </c>
      <c r="O21" s="2" t="s">
        <v>73</v>
      </c>
    </row>
    <row r="22" spans="1:15" ht="240" x14ac:dyDescent="0.2">
      <c r="A22">
        <v>1163</v>
      </c>
      <c r="B22" s="2" t="s">
        <v>4</v>
      </c>
      <c r="C22" s="1">
        <v>43959.274068888888</v>
      </c>
      <c r="D22" s="2" t="s">
        <v>74</v>
      </c>
      <c r="E22" s="2" t="s">
        <v>7</v>
      </c>
      <c r="F22" s="2" t="s">
        <v>8</v>
      </c>
      <c r="G22" s="2" t="s">
        <v>17</v>
      </c>
      <c r="H22" s="2" t="s">
        <v>10</v>
      </c>
      <c r="I22" s="2" t="s">
        <v>7</v>
      </c>
      <c r="J22" s="2" t="s">
        <v>6</v>
      </c>
      <c r="K22" s="2" t="s">
        <v>20</v>
      </c>
      <c r="L22" s="2" t="s">
        <v>12</v>
      </c>
      <c r="M22" s="2" t="s">
        <v>38</v>
      </c>
      <c r="N22" s="2" t="s">
        <v>14</v>
      </c>
      <c r="O22" s="2" t="s">
        <v>75</v>
      </c>
    </row>
    <row r="23" spans="1:15" ht="32" x14ac:dyDescent="0.2">
      <c r="A23">
        <v>124</v>
      </c>
      <c r="B23" s="2" t="s">
        <v>4</v>
      </c>
      <c r="C23" s="1">
        <v>43959.274216701386</v>
      </c>
      <c r="D23" s="2" t="s">
        <v>76</v>
      </c>
      <c r="E23" s="2" t="s">
        <v>7</v>
      </c>
      <c r="F23" s="2" t="s">
        <v>8</v>
      </c>
      <c r="G23" s="2" t="s">
        <v>17</v>
      </c>
      <c r="H23" s="2" t="s">
        <v>41</v>
      </c>
      <c r="I23" s="2" t="s">
        <v>18</v>
      </c>
      <c r="J23" s="2" t="s">
        <v>10</v>
      </c>
      <c r="K23" s="2" t="s">
        <v>77</v>
      </c>
      <c r="L23" s="2" t="s">
        <v>12</v>
      </c>
      <c r="M23" s="2" t="s">
        <v>42</v>
      </c>
      <c r="N23" s="2" t="s">
        <v>7</v>
      </c>
      <c r="O23" s="2" t="s">
        <v>6</v>
      </c>
    </row>
    <row r="24" spans="1:15" ht="192" x14ac:dyDescent="0.2">
      <c r="A24">
        <v>367</v>
      </c>
      <c r="B24" s="2" t="s">
        <v>4</v>
      </c>
      <c r="C24" s="1">
        <v>43959.274533946758</v>
      </c>
      <c r="D24" s="2" t="s">
        <v>78</v>
      </c>
      <c r="E24" s="2" t="s">
        <v>31</v>
      </c>
      <c r="F24" s="2" t="s">
        <v>8</v>
      </c>
      <c r="G24" s="2" t="s">
        <v>35</v>
      </c>
      <c r="H24" s="2" t="s">
        <v>53</v>
      </c>
      <c r="I24" s="2" t="s">
        <v>31</v>
      </c>
      <c r="J24" s="2" t="s">
        <v>53</v>
      </c>
      <c r="K24" s="2" t="s">
        <v>37</v>
      </c>
      <c r="L24" s="2" t="s">
        <v>12</v>
      </c>
      <c r="M24" s="2" t="s">
        <v>25</v>
      </c>
      <c r="N24" s="2" t="s">
        <v>7</v>
      </c>
      <c r="O24" s="2" t="s">
        <v>79</v>
      </c>
    </row>
    <row r="25" spans="1:15" ht="176" x14ac:dyDescent="0.2">
      <c r="A25">
        <v>306</v>
      </c>
      <c r="B25" s="2" t="s">
        <v>4</v>
      </c>
      <c r="C25" s="1">
        <v>43959.274561909719</v>
      </c>
      <c r="D25" s="2" t="s">
        <v>80</v>
      </c>
      <c r="E25" s="2" t="s">
        <v>31</v>
      </c>
      <c r="F25" s="2" t="s">
        <v>8</v>
      </c>
      <c r="G25" s="2" t="s">
        <v>81</v>
      </c>
      <c r="H25" s="2" t="s">
        <v>30</v>
      </c>
      <c r="I25" s="2" t="s">
        <v>18</v>
      </c>
      <c r="J25" s="2" t="s">
        <v>19</v>
      </c>
      <c r="K25" s="2" t="s">
        <v>37</v>
      </c>
      <c r="L25" s="2" t="s">
        <v>21</v>
      </c>
      <c r="M25" s="2" t="s">
        <v>55</v>
      </c>
      <c r="N25" s="2" t="s">
        <v>14</v>
      </c>
      <c r="O25" s="2" t="s">
        <v>82</v>
      </c>
    </row>
    <row r="26" spans="1:15" ht="32" x14ac:dyDescent="0.2">
      <c r="A26">
        <v>202</v>
      </c>
      <c r="B26" s="2" t="s">
        <v>4</v>
      </c>
      <c r="C26" s="1">
        <v>43959.276907094907</v>
      </c>
      <c r="D26" s="2" t="s">
        <v>83</v>
      </c>
      <c r="E26" s="2" t="s">
        <v>7</v>
      </c>
      <c r="F26" s="2" t="s">
        <v>8</v>
      </c>
      <c r="G26" s="2" t="s">
        <v>17</v>
      </c>
      <c r="H26" s="2" t="s">
        <v>36</v>
      </c>
      <c r="I26" s="2" t="s">
        <v>7</v>
      </c>
      <c r="J26" s="2" t="s">
        <v>6</v>
      </c>
      <c r="K26" s="2" t="s">
        <v>84</v>
      </c>
      <c r="L26" s="2" t="s">
        <v>12</v>
      </c>
      <c r="M26" s="2" t="s">
        <v>85</v>
      </c>
      <c r="N26" s="2" t="s">
        <v>14</v>
      </c>
      <c r="O26" s="2" t="s">
        <v>6</v>
      </c>
    </row>
    <row r="27" spans="1:15" ht="16" x14ac:dyDescent="0.2">
      <c r="A27">
        <v>145</v>
      </c>
      <c r="B27" s="2" t="s">
        <v>4</v>
      </c>
      <c r="C27" s="1">
        <v>43959.27691291667</v>
      </c>
      <c r="D27" s="2" t="s">
        <v>86</v>
      </c>
      <c r="E27" s="2" t="s">
        <v>31</v>
      </c>
      <c r="F27" s="2" t="s">
        <v>8</v>
      </c>
      <c r="G27" s="2" t="s">
        <v>9</v>
      </c>
      <c r="H27" s="2" t="s">
        <v>41</v>
      </c>
      <c r="I27" s="2" t="s">
        <v>31</v>
      </c>
      <c r="J27" s="2" t="s">
        <v>46</v>
      </c>
      <c r="K27" s="2" t="s">
        <v>20</v>
      </c>
      <c r="L27" s="2" t="s">
        <v>87</v>
      </c>
      <c r="M27" s="2" t="s">
        <v>22</v>
      </c>
      <c r="N27" s="2" t="s">
        <v>7</v>
      </c>
      <c r="O27" s="2" t="s">
        <v>6</v>
      </c>
    </row>
    <row r="28" spans="1:15" ht="48" x14ac:dyDescent="0.2">
      <c r="A28">
        <v>160</v>
      </c>
      <c r="B28" s="2" t="s">
        <v>4</v>
      </c>
      <c r="C28" s="1">
        <v>43959.27723216435</v>
      </c>
      <c r="D28" s="2" t="s">
        <v>88</v>
      </c>
      <c r="E28" s="2" t="s">
        <v>7</v>
      </c>
      <c r="F28" s="2" t="s">
        <v>8</v>
      </c>
      <c r="G28" s="2" t="s">
        <v>9</v>
      </c>
      <c r="H28" s="2" t="s">
        <v>10</v>
      </c>
      <c r="I28" s="2" t="s">
        <v>7</v>
      </c>
      <c r="J28" s="2" t="s">
        <v>6</v>
      </c>
      <c r="K28" s="2" t="s">
        <v>32</v>
      </c>
      <c r="L28" s="2" t="s">
        <v>89</v>
      </c>
      <c r="M28" s="2" t="s">
        <v>55</v>
      </c>
      <c r="N28" s="2" t="s">
        <v>39</v>
      </c>
      <c r="O28" s="2" t="s">
        <v>6</v>
      </c>
    </row>
    <row r="29" spans="1:15" ht="32" x14ac:dyDescent="0.2">
      <c r="A29">
        <v>158</v>
      </c>
      <c r="B29" s="2" t="s">
        <v>4</v>
      </c>
      <c r="C29" s="1">
        <v>43959.28095453704</v>
      </c>
      <c r="D29" s="2" t="s">
        <v>90</v>
      </c>
      <c r="E29" s="2" t="s">
        <v>7</v>
      </c>
      <c r="F29" s="2" t="s">
        <v>8</v>
      </c>
      <c r="G29" s="2" t="s">
        <v>9</v>
      </c>
      <c r="H29" s="2" t="s">
        <v>36</v>
      </c>
      <c r="I29" s="2" t="s">
        <v>7</v>
      </c>
      <c r="J29" s="2" t="s">
        <v>6</v>
      </c>
      <c r="K29" s="2" t="s">
        <v>11</v>
      </c>
      <c r="L29" s="2" t="s">
        <v>91</v>
      </c>
      <c r="M29" s="2" t="s">
        <v>38</v>
      </c>
      <c r="N29" s="2" t="s">
        <v>39</v>
      </c>
      <c r="O29" s="2" t="s">
        <v>6</v>
      </c>
    </row>
    <row r="30" spans="1:15" ht="32" x14ac:dyDescent="0.2">
      <c r="A30">
        <v>225</v>
      </c>
      <c r="B30" s="2" t="s">
        <v>4</v>
      </c>
      <c r="C30" s="1">
        <v>43959.281845925929</v>
      </c>
      <c r="D30" s="2" t="s">
        <v>92</v>
      </c>
      <c r="E30" s="2" t="s">
        <v>18</v>
      </c>
      <c r="F30" s="2" t="s">
        <v>29</v>
      </c>
      <c r="G30" s="2" t="s">
        <v>81</v>
      </c>
      <c r="H30" s="2" t="s">
        <v>30</v>
      </c>
      <c r="I30" s="2" t="s">
        <v>31</v>
      </c>
      <c r="J30" s="2" t="s">
        <v>36</v>
      </c>
      <c r="K30" s="2" t="s">
        <v>37</v>
      </c>
      <c r="L30" s="2" t="s">
        <v>12</v>
      </c>
      <c r="M30" s="2" t="s">
        <v>25</v>
      </c>
      <c r="N30" s="2" t="s">
        <v>7</v>
      </c>
      <c r="O30" s="2" t="s">
        <v>93</v>
      </c>
    </row>
    <row r="31" spans="1:15" ht="32" x14ac:dyDescent="0.2">
      <c r="A31">
        <v>204</v>
      </c>
      <c r="B31" s="2" t="s">
        <v>4</v>
      </c>
      <c r="C31" s="1">
        <v>43959.285716956016</v>
      </c>
      <c r="D31" s="2" t="s">
        <v>94</v>
      </c>
      <c r="E31" s="2" t="s">
        <v>7</v>
      </c>
      <c r="F31" s="2" t="s">
        <v>8</v>
      </c>
      <c r="G31" s="2" t="s">
        <v>35</v>
      </c>
      <c r="H31" s="2" t="s">
        <v>19</v>
      </c>
      <c r="I31" s="2" t="s">
        <v>7</v>
      </c>
      <c r="J31" s="2" t="s">
        <v>6</v>
      </c>
      <c r="K31" s="2" t="s">
        <v>62</v>
      </c>
      <c r="L31" s="2" t="s">
        <v>12</v>
      </c>
      <c r="M31" s="2" t="s">
        <v>22</v>
      </c>
      <c r="N31" s="2" t="s">
        <v>95</v>
      </c>
      <c r="O31" s="2" t="s">
        <v>6</v>
      </c>
    </row>
    <row r="32" spans="1:15" ht="16" x14ac:dyDescent="0.2">
      <c r="A32">
        <v>89</v>
      </c>
      <c r="B32" s="2" t="s">
        <v>4</v>
      </c>
      <c r="C32" s="1">
        <v>43959.286623483793</v>
      </c>
      <c r="D32" s="2" t="s">
        <v>96</v>
      </c>
      <c r="E32" s="2" t="s">
        <v>18</v>
      </c>
      <c r="F32" s="2" t="s">
        <v>29</v>
      </c>
      <c r="G32" s="2" t="s">
        <v>9</v>
      </c>
      <c r="H32" s="2" t="s">
        <v>53</v>
      </c>
      <c r="I32" s="2" t="s">
        <v>7</v>
      </c>
      <c r="J32" s="2" t="s">
        <v>6</v>
      </c>
      <c r="K32" s="2" t="s">
        <v>11</v>
      </c>
      <c r="L32" s="2" t="s">
        <v>97</v>
      </c>
      <c r="M32" s="2" t="s">
        <v>85</v>
      </c>
      <c r="N32" s="2" t="s">
        <v>14</v>
      </c>
      <c r="O32" s="2" t="s">
        <v>6</v>
      </c>
    </row>
    <row r="33" spans="1:15" ht="80" x14ac:dyDescent="0.2">
      <c r="A33">
        <v>81</v>
      </c>
      <c r="B33" s="2" t="s">
        <v>4</v>
      </c>
      <c r="C33" s="1">
        <v>43959.293948229169</v>
      </c>
      <c r="D33" s="2" t="s">
        <v>98</v>
      </c>
      <c r="E33" s="2" t="s">
        <v>7</v>
      </c>
      <c r="F33" s="2" t="s">
        <v>8</v>
      </c>
      <c r="G33" s="2" t="s">
        <v>17</v>
      </c>
      <c r="H33" s="2" t="s">
        <v>10</v>
      </c>
      <c r="I33" s="2" t="s">
        <v>7</v>
      </c>
      <c r="J33" s="2" t="s">
        <v>6</v>
      </c>
      <c r="K33" s="2" t="s">
        <v>11</v>
      </c>
      <c r="L33" s="2" t="s">
        <v>21</v>
      </c>
      <c r="M33" s="2" t="s">
        <v>38</v>
      </c>
      <c r="N33" s="2" t="s">
        <v>14</v>
      </c>
      <c r="O33" s="2" t="s">
        <v>6</v>
      </c>
    </row>
    <row r="34" spans="1:15" ht="80" x14ac:dyDescent="0.2">
      <c r="A34">
        <v>235</v>
      </c>
      <c r="B34" s="2" t="s">
        <v>4</v>
      </c>
      <c r="C34" s="1">
        <v>43959.29411988426</v>
      </c>
      <c r="D34" s="2" t="s">
        <v>99</v>
      </c>
      <c r="E34" s="2" t="s">
        <v>31</v>
      </c>
      <c r="F34" s="2" t="s">
        <v>8</v>
      </c>
      <c r="G34" s="2" t="s">
        <v>35</v>
      </c>
      <c r="H34" s="2" t="s">
        <v>10</v>
      </c>
      <c r="I34" s="2" t="s">
        <v>18</v>
      </c>
      <c r="J34" s="2" t="s">
        <v>10</v>
      </c>
      <c r="K34" s="2" t="s">
        <v>77</v>
      </c>
      <c r="L34" s="2" t="s">
        <v>12</v>
      </c>
      <c r="M34" s="2" t="s">
        <v>25</v>
      </c>
      <c r="N34" s="2" t="s">
        <v>7</v>
      </c>
      <c r="O34" s="2" t="s">
        <v>100</v>
      </c>
    </row>
    <row r="35" spans="1:15" ht="48" x14ac:dyDescent="0.2">
      <c r="A35">
        <v>113</v>
      </c>
      <c r="B35" s="2" t="s">
        <v>4</v>
      </c>
      <c r="C35" s="1">
        <v>43959.294399236111</v>
      </c>
      <c r="D35" s="2" t="s">
        <v>101</v>
      </c>
      <c r="E35" s="2" t="s">
        <v>31</v>
      </c>
      <c r="F35" s="2" t="s">
        <v>8</v>
      </c>
      <c r="G35" s="2" t="s">
        <v>35</v>
      </c>
      <c r="H35" s="2" t="s">
        <v>10</v>
      </c>
      <c r="I35" s="2" t="s">
        <v>31</v>
      </c>
      <c r="J35" s="2" t="s">
        <v>10</v>
      </c>
      <c r="K35" s="2" t="s">
        <v>11</v>
      </c>
      <c r="L35" s="2" t="s">
        <v>102</v>
      </c>
      <c r="M35" s="2" t="s">
        <v>55</v>
      </c>
      <c r="N35" s="2" t="s">
        <v>14</v>
      </c>
      <c r="O35" s="2" t="s">
        <v>6</v>
      </c>
    </row>
    <row r="36" spans="1:15" ht="32" x14ac:dyDescent="0.2">
      <c r="A36">
        <v>120</v>
      </c>
      <c r="B36" s="2" t="s">
        <v>4</v>
      </c>
      <c r="C36" s="1">
        <v>43959.296079409723</v>
      </c>
      <c r="D36" s="2" t="s">
        <v>103</v>
      </c>
      <c r="E36" s="2" t="s">
        <v>31</v>
      </c>
      <c r="F36" s="2" t="s">
        <v>8</v>
      </c>
      <c r="G36" s="2" t="s">
        <v>104</v>
      </c>
      <c r="H36" s="2" t="s">
        <v>36</v>
      </c>
      <c r="I36" s="2" t="s">
        <v>7</v>
      </c>
      <c r="J36" s="2" t="s">
        <v>6</v>
      </c>
      <c r="K36" s="2" t="s">
        <v>11</v>
      </c>
      <c r="L36" s="2" t="s">
        <v>105</v>
      </c>
      <c r="M36" s="2" t="s">
        <v>25</v>
      </c>
      <c r="N36" s="2" t="s">
        <v>14</v>
      </c>
      <c r="O36" s="2" t="s">
        <v>6</v>
      </c>
    </row>
    <row r="37" spans="1:15" ht="32" x14ac:dyDescent="0.2">
      <c r="A37">
        <v>277</v>
      </c>
      <c r="B37" s="2" t="s">
        <v>4</v>
      </c>
      <c r="C37" s="1">
        <v>43959.298926388889</v>
      </c>
      <c r="D37" s="2" t="s">
        <v>106</v>
      </c>
      <c r="E37" s="2" t="s">
        <v>7</v>
      </c>
      <c r="F37" s="2" t="s">
        <v>8</v>
      </c>
      <c r="G37" s="2" t="s">
        <v>104</v>
      </c>
      <c r="H37" s="2" t="s">
        <v>107</v>
      </c>
      <c r="I37" s="2" t="s">
        <v>31</v>
      </c>
      <c r="J37" s="2" t="s">
        <v>53</v>
      </c>
      <c r="K37" s="2" t="s">
        <v>11</v>
      </c>
      <c r="L37" s="2" t="s">
        <v>12</v>
      </c>
      <c r="M37" s="2" t="s">
        <v>22</v>
      </c>
      <c r="N37" s="2" t="s">
        <v>14</v>
      </c>
      <c r="O37" s="2" t="s">
        <v>6</v>
      </c>
    </row>
    <row r="38" spans="1:15" ht="80" x14ac:dyDescent="0.2">
      <c r="A38">
        <v>117</v>
      </c>
      <c r="B38" s="2" t="s">
        <v>4</v>
      </c>
      <c r="C38" s="1">
        <v>43959.299425486111</v>
      </c>
      <c r="D38" s="2" t="s">
        <v>108</v>
      </c>
      <c r="E38" s="2" t="s">
        <v>7</v>
      </c>
      <c r="F38" s="2" t="s">
        <v>8</v>
      </c>
      <c r="G38" s="2" t="s">
        <v>9</v>
      </c>
      <c r="H38" s="2" t="s">
        <v>19</v>
      </c>
      <c r="I38" s="2" t="s">
        <v>31</v>
      </c>
      <c r="J38" s="2" t="s">
        <v>19</v>
      </c>
      <c r="K38" s="2" t="s">
        <v>77</v>
      </c>
      <c r="L38" s="2" t="s">
        <v>21</v>
      </c>
      <c r="M38" s="2" t="s">
        <v>85</v>
      </c>
      <c r="N38" s="2" t="s">
        <v>7</v>
      </c>
      <c r="O38" s="2" t="s">
        <v>6</v>
      </c>
    </row>
    <row r="39" spans="1:15" ht="96" x14ac:dyDescent="0.2">
      <c r="A39">
        <v>229</v>
      </c>
      <c r="B39" s="2" t="s">
        <v>4</v>
      </c>
      <c r="C39" s="1">
        <v>43959.300201678241</v>
      </c>
      <c r="D39" s="2" t="s">
        <v>109</v>
      </c>
      <c r="E39" s="2" t="s">
        <v>7</v>
      </c>
      <c r="F39" s="2" t="s">
        <v>8</v>
      </c>
      <c r="G39" s="2" t="s">
        <v>9</v>
      </c>
      <c r="H39" s="2" t="s">
        <v>19</v>
      </c>
      <c r="I39" s="2" t="s">
        <v>31</v>
      </c>
      <c r="J39" s="2" t="s">
        <v>10</v>
      </c>
      <c r="K39" s="2" t="s">
        <v>11</v>
      </c>
      <c r="L39" s="2" t="s">
        <v>12</v>
      </c>
      <c r="M39" s="2" t="s">
        <v>13</v>
      </c>
      <c r="N39" s="2" t="s">
        <v>7</v>
      </c>
      <c r="O39" s="2" t="s">
        <v>110</v>
      </c>
    </row>
    <row r="40" spans="1:15" ht="16" x14ac:dyDescent="0.2">
      <c r="A40">
        <v>116</v>
      </c>
      <c r="B40" s="2" t="s">
        <v>4</v>
      </c>
      <c r="C40" s="1">
        <v>43959.308295196759</v>
      </c>
      <c r="D40" s="2" t="s">
        <v>111</v>
      </c>
      <c r="E40" s="2" t="s">
        <v>18</v>
      </c>
      <c r="F40" s="2" t="s">
        <v>29</v>
      </c>
      <c r="G40" s="2" t="s">
        <v>9</v>
      </c>
      <c r="H40" s="2" t="s">
        <v>46</v>
      </c>
      <c r="I40" s="2" t="s">
        <v>7</v>
      </c>
      <c r="J40" s="2" t="s">
        <v>6</v>
      </c>
      <c r="K40" s="2" t="s">
        <v>112</v>
      </c>
      <c r="L40" s="2" t="s">
        <v>97</v>
      </c>
      <c r="M40" s="2" t="s">
        <v>113</v>
      </c>
      <c r="N40" s="2" t="s">
        <v>39</v>
      </c>
      <c r="O40" s="2" t="s">
        <v>6</v>
      </c>
    </row>
    <row r="41" spans="1:15" ht="80" x14ac:dyDescent="0.2">
      <c r="A41">
        <v>155</v>
      </c>
      <c r="B41" s="2" t="s">
        <v>4</v>
      </c>
      <c r="C41" s="1">
        <v>43959.313479965276</v>
      </c>
      <c r="D41" s="2" t="s">
        <v>114</v>
      </c>
      <c r="E41" s="2" t="s">
        <v>7</v>
      </c>
      <c r="F41" s="2" t="s">
        <v>8</v>
      </c>
      <c r="G41" s="2" t="s">
        <v>35</v>
      </c>
      <c r="H41" s="2" t="s">
        <v>10</v>
      </c>
      <c r="I41" s="2" t="s">
        <v>7</v>
      </c>
      <c r="J41" s="2" t="s">
        <v>6</v>
      </c>
      <c r="K41" s="2" t="s">
        <v>11</v>
      </c>
      <c r="L41" s="2" t="s">
        <v>21</v>
      </c>
      <c r="M41" s="2" t="s">
        <v>38</v>
      </c>
      <c r="N41" s="2" t="s">
        <v>14</v>
      </c>
      <c r="O41" s="2" t="s">
        <v>115</v>
      </c>
    </row>
    <row r="42" spans="1:15" ht="144" x14ac:dyDescent="0.2">
      <c r="A42">
        <v>231</v>
      </c>
      <c r="B42" s="2" t="s">
        <v>4</v>
      </c>
      <c r="C42" s="1">
        <v>43959.313943194444</v>
      </c>
      <c r="D42" s="2" t="s">
        <v>116</v>
      </c>
      <c r="E42" s="2" t="s">
        <v>7</v>
      </c>
      <c r="F42" s="2" t="s">
        <v>8</v>
      </c>
      <c r="G42" s="2" t="s">
        <v>17</v>
      </c>
      <c r="H42" s="2" t="s">
        <v>36</v>
      </c>
      <c r="I42" s="2" t="s">
        <v>7</v>
      </c>
      <c r="J42" s="2" t="s">
        <v>6</v>
      </c>
      <c r="K42" s="2" t="s">
        <v>117</v>
      </c>
      <c r="L42" s="2" t="s">
        <v>12</v>
      </c>
      <c r="M42" s="2" t="s">
        <v>55</v>
      </c>
      <c r="N42" s="2" t="s">
        <v>14</v>
      </c>
      <c r="O42" s="2" t="s">
        <v>118</v>
      </c>
    </row>
    <row r="43" spans="1:15" ht="272" x14ac:dyDescent="0.2">
      <c r="A43">
        <v>649</v>
      </c>
      <c r="B43" s="2" t="s">
        <v>4</v>
      </c>
      <c r="C43" s="1">
        <v>43959.314191979167</v>
      </c>
      <c r="D43" s="2" t="s">
        <v>119</v>
      </c>
      <c r="E43" s="2" t="s">
        <v>31</v>
      </c>
      <c r="F43" s="2" t="s">
        <v>8</v>
      </c>
      <c r="G43" s="2" t="s">
        <v>17</v>
      </c>
      <c r="H43" s="2" t="s">
        <v>46</v>
      </c>
      <c r="I43" s="2" t="s">
        <v>31</v>
      </c>
      <c r="J43" s="2" t="s">
        <v>36</v>
      </c>
      <c r="K43" s="2" t="s">
        <v>20</v>
      </c>
      <c r="L43" s="2" t="s">
        <v>12</v>
      </c>
      <c r="M43" s="2" t="s">
        <v>55</v>
      </c>
      <c r="N43" s="2" t="s">
        <v>14</v>
      </c>
      <c r="O43" s="2" t="s">
        <v>120</v>
      </c>
    </row>
    <row r="44" spans="1:15" ht="32" x14ac:dyDescent="0.2">
      <c r="A44">
        <v>162</v>
      </c>
      <c r="B44" s="2" t="s">
        <v>4</v>
      </c>
      <c r="C44" s="1">
        <v>43959.315729861111</v>
      </c>
      <c r="D44" s="2" t="s">
        <v>121</v>
      </c>
      <c r="E44" s="2" t="s">
        <v>7</v>
      </c>
      <c r="F44" s="2" t="s">
        <v>8</v>
      </c>
      <c r="G44" s="2" t="s">
        <v>81</v>
      </c>
      <c r="H44" s="2" t="s">
        <v>46</v>
      </c>
      <c r="I44" s="2" t="s">
        <v>7</v>
      </c>
      <c r="J44" s="2" t="s">
        <v>6</v>
      </c>
      <c r="K44" s="2" t="s">
        <v>122</v>
      </c>
      <c r="L44" s="2" t="s">
        <v>12</v>
      </c>
      <c r="M44" s="2" t="s">
        <v>22</v>
      </c>
      <c r="N44" s="2" t="s">
        <v>14</v>
      </c>
      <c r="O44" s="2" t="s">
        <v>123</v>
      </c>
    </row>
    <row r="45" spans="1:15" ht="32" x14ac:dyDescent="0.2">
      <c r="A45">
        <v>68</v>
      </c>
      <c r="B45" s="2" t="s">
        <v>4</v>
      </c>
      <c r="C45" s="1">
        <v>43959.317611018516</v>
      </c>
      <c r="D45" s="2" t="s">
        <v>124</v>
      </c>
      <c r="E45" s="2" t="s">
        <v>31</v>
      </c>
      <c r="F45" s="2" t="s">
        <v>29</v>
      </c>
      <c r="G45" s="2" t="s">
        <v>17</v>
      </c>
      <c r="H45" s="2" t="s">
        <v>10</v>
      </c>
      <c r="I45" s="2" t="s">
        <v>31</v>
      </c>
      <c r="J45" s="2" t="s">
        <v>10</v>
      </c>
      <c r="K45" s="2" t="s">
        <v>11</v>
      </c>
      <c r="L45" s="2" t="s">
        <v>12</v>
      </c>
      <c r="M45" s="2" t="s">
        <v>42</v>
      </c>
      <c r="N45" s="2" t="s">
        <v>14</v>
      </c>
      <c r="O45" s="2" t="s">
        <v>6</v>
      </c>
    </row>
    <row r="46" spans="1:15" ht="48" x14ac:dyDescent="0.2">
      <c r="A46">
        <v>150</v>
      </c>
      <c r="B46" s="2" t="s">
        <v>4</v>
      </c>
      <c r="C46" s="1">
        <v>43959.317968449075</v>
      </c>
      <c r="D46" s="2" t="s">
        <v>125</v>
      </c>
      <c r="E46" s="2" t="s">
        <v>31</v>
      </c>
      <c r="F46" s="2" t="s">
        <v>8</v>
      </c>
      <c r="G46" s="2" t="s">
        <v>17</v>
      </c>
      <c r="H46" s="2" t="s">
        <v>36</v>
      </c>
      <c r="I46" s="2" t="s">
        <v>7</v>
      </c>
      <c r="J46" s="2" t="s">
        <v>6</v>
      </c>
      <c r="K46" s="2" t="s">
        <v>126</v>
      </c>
      <c r="L46" s="2" t="s">
        <v>12</v>
      </c>
      <c r="M46" s="2" t="s">
        <v>13</v>
      </c>
      <c r="N46" s="2" t="s">
        <v>7</v>
      </c>
      <c r="O46" s="2" t="s">
        <v>127</v>
      </c>
    </row>
    <row r="47" spans="1:15" ht="32" x14ac:dyDescent="0.2">
      <c r="A47">
        <v>190</v>
      </c>
      <c r="B47" s="2" t="s">
        <v>4</v>
      </c>
      <c r="C47" s="1">
        <v>43959.319796574076</v>
      </c>
      <c r="D47" s="2" t="s">
        <v>128</v>
      </c>
      <c r="E47" s="2" t="s">
        <v>18</v>
      </c>
      <c r="F47" s="2" t="s">
        <v>29</v>
      </c>
      <c r="G47" s="2" t="s">
        <v>17</v>
      </c>
      <c r="H47" s="2" t="s">
        <v>36</v>
      </c>
      <c r="I47" s="2" t="s">
        <v>7</v>
      </c>
      <c r="J47" s="2" t="s">
        <v>6</v>
      </c>
      <c r="K47" s="2" t="s">
        <v>129</v>
      </c>
      <c r="L47" s="2" t="s">
        <v>12</v>
      </c>
      <c r="M47" s="2" t="s">
        <v>25</v>
      </c>
      <c r="N47" s="2" t="s">
        <v>14</v>
      </c>
      <c r="O47" s="2" t="s">
        <v>130</v>
      </c>
    </row>
    <row r="48" spans="1:15" ht="32" x14ac:dyDescent="0.2">
      <c r="A48">
        <v>392</v>
      </c>
      <c r="B48" s="2" t="s">
        <v>4</v>
      </c>
      <c r="C48" s="1">
        <v>43959.320279085645</v>
      </c>
      <c r="D48" s="2" t="s">
        <v>131</v>
      </c>
      <c r="E48" s="2" t="s">
        <v>31</v>
      </c>
      <c r="F48" s="2" t="s">
        <v>29</v>
      </c>
      <c r="G48" s="2" t="s">
        <v>35</v>
      </c>
      <c r="H48" s="2" t="s">
        <v>46</v>
      </c>
      <c r="I48" s="2" t="s">
        <v>31</v>
      </c>
      <c r="J48" s="2" t="s">
        <v>53</v>
      </c>
      <c r="K48" s="2" t="s">
        <v>62</v>
      </c>
      <c r="L48" s="2" t="s">
        <v>27</v>
      </c>
      <c r="M48" s="2" t="s">
        <v>42</v>
      </c>
      <c r="N48" s="2" t="s">
        <v>7</v>
      </c>
      <c r="O48" s="2" t="s">
        <v>6</v>
      </c>
    </row>
    <row r="49" spans="1:15" ht="32" x14ac:dyDescent="0.2">
      <c r="A49">
        <v>114</v>
      </c>
      <c r="B49" s="2" t="s">
        <v>4</v>
      </c>
      <c r="C49" s="1">
        <v>43959.321113472222</v>
      </c>
      <c r="D49" s="2" t="s">
        <v>132</v>
      </c>
      <c r="E49" s="2" t="s">
        <v>31</v>
      </c>
      <c r="F49" s="2" t="s">
        <v>8</v>
      </c>
      <c r="G49" s="2" t="s">
        <v>35</v>
      </c>
      <c r="H49" s="2" t="s">
        <v>10</v>
      </c>
      <c r="I49" s="2" t="s">
        <v>7</v>
      </c>
      <c r="J49" s="2" t="s">
        <v>6</v>
      </c>
      <c r="K49" s="2" t="s">
        <v>129</v>
      </c>
      <c r="L49" s="2" t="s">
        <v>12</v>
      </c>
      <c r="M49" s="2" t="s">
        <v>22</v>
      </c>
      <c r="N49" s="2" t="s">
        <v>39</v>
      </c>
      <c r="O49" s="2" t="s">
        <v>6</v>
      </c>
    </row>
    <row r="50" spans="1:15" ht="32" x14ac:dyDescent="0.2">
      <c r="A50">
        <v>82</v>
      </c>
      <c r="B50" s="2" t="s">
        <v>4</v>
      </c>
      <c r="C50" s="1">
        <v>43959.321868344909</v>
      </c>
      <c r="D50" s="2" t="s">
        <v>133</v>
      </c>
      <c r="E50" s="2" t="s">
        <v>7</v>
      </c>
      <c r="F50" s="2" t="s">
        <v>8</v>
      </c>
      <c r="G50" s="2" t="s">
        <v>9</v>
      </c>
      <c r="H50" s="2" t="s">
        <v>10</v>
      </c>
      <c r="I50" s="2" t="s">
        <v>7</v>
      </c>
      <c r="J50" s="2" t="s">
        <v>6</v>
      </c>
      <c r="K50" s="2" t="s">
        <v>134</v>
      </c>
      <c r="L50" s="2" t="s">
        <v>87</v>
      </c>
      <c r="M50" s="2" t="s">
        <v>38</v>
      </c>
      <c r="N50" s="2" t="s">
        <v>39</v>
      </c>
      <c r="O50" s="2" t="s">
        <v>6</v>
      </c>
    </row>
    <row r="51" spans="1:15" ht="48" x14ac:dyDescent="0.2">
      <c r="A51">
        <v>82</v>
      </c>
      <c r="B51" s="2" t="s">
        <v>4</v>
      </c>
      <c r="C51" s="1">
        <v>43959.326966099536</v>
      </c>
      <c r="D51" s="2" t="s">
        <v>135</v>
      </c>
      <c r="E51" s="2" t="s">
        <v>7</v>
      </c>
      <c r="F51" s="2" t="s">
        <v>72</v>
      </c>
      <c r="G51" s="2" t="s">
        <v>9</v>
      </c>
      <c r="H51" s="2" t="s">
        <v>10</v>
      </c>
      <c r="I51" s="2" t="s">
        <v>7</v>
      </c>
      <c r="J51" s="2" t="s">
        <v>6</v>
      </c>
      <c r="K51" s="2" t="s">
        <v>11</v>
      </c>
      <c r="L51" s="2" t="s">
        <v>87</v>
      </c>
      <c r="M51" s="2" t="s">
        <v>55</v>
      </c>
      <c r="N51" s="2" t="s">
        <v>7</v>
      </c>
      <c r="O51" s="2" t="s">
        <v>6</v>
      </c>
    </row>
    <row r="52" spans="1:15" ht="32" x14ac:dyDescent="0.2">
      <c r="A52">
        <v>274</v>
      </c>
      <c r="B52" s="2" t="s">
        <v>4</v>
      </c>
      <c r="C52" s="1">
        <v>43959.327781574073</v>
      </c>
      <c r="D52" s="2" t="s">
        <v>136</v>
      </c>
      <c r="E52" s="2" t="s">
        <v>7</v>
      </c>
      <c r="F52" s="2" t="s">
        <v>8</v>
      </c>
      <c r="G52" s="2" t="s">
        <v>35</v>
      </c>
      <c r="H52" s="2" t="s">
        <v>30</v>
      </c>
      <c r="I52" s="2" t="s">
        <v>31</v>
      </c>
      <c r="J52" s="2" t="s">
        <v>46</v>
      </c>
      <c r="K52" s="2" t="s">
        <v>37</v>
      </c>
      <c r="L52" s="2" t="s">
        <v>12</v>
      </c>
      <c r="M52" s="2" t="s">
        <v>25</v>
      </c>
      <c r="N52" s="2" t="s">
        <v>7</v>
      </c>
      <c r="O52" s="2" t="s">
        <v>6</v>
      </c>
    </row>
    <row r="53" spans="1:15" ht="32" x14ac:dyDescent="0.2">
      <c r="A53">
        <v>504</v>
      </c>
      <c r="B53" s="2" t="s">
        <v>4</v>
      </c>
      <c r="C53" s="1">
        <v>43959.333972824075</v>
      </c>
      <c r="D53" s="2" t="s">
        <v>137</v>
      </c>
      <c r="E53" s="2" t="s">
        <v>7</v>
      </c>
      <c r="F53" s="2" t="s">
        <v>29</v>
      </c>
      <c r="G53" s="2" t="s">
        <v>17</v>
      </c>
      <c r="H53" s="2" t="s">
        <v>36</v>
      </c>
      <c r="I53" s="2" t="s">
        <v>7</v>
      </c>
      <c r="J53" s="2" t="s">
        <v>6</v>
      </c>
      <c r="K53" s="2" t="s">
        <v>37</v>
      </c>
      <c r="L53" s="2" t="s">
        <v>12</v>
      </c>
      <c r="M53" s="2" t="s">
        <v>38</v>
      </c>
      <c r="N53" s="2" t="s">
        <v>14</v>
      </c>
      <c r="O53" s="2" t="s">
        <v>138</v>
      </c>
    </row>
    <row r="54" spans="1:15" ht="32" x14ac:dyDescent="0.2">
      <c r="A54">
        <v>132</v>
      </c>
      <c r="B54" s="2" t="s">
        <v>4</v>
      </c>
      <c r="C54" s="1">
        <v>43959.334237060182</v>
      </c>
      <c r="D54" s="2" t="s">
        <v>139</v>
      </c>
      <c r="E54" s="2" t="s">
        <v>7</v>
      </c>
      <c r="F54" s="2" t="s">
        <v>8</v>
      </c>
      <c r="G54" s="2" t="s">
        <v>17</v>
      </c>
      <c r="H54" s="2" t="s">
        <v>46</v>
      </c>
      <c r="I54" s="2" t="s">
        <v>31</v>
      </c>
      <c r="J54" s="2" t="s">
        <v>46</v>
      </c>
      <c r="K54" s="2" t="s">
        <v>134</v>
      </c>
      <c r="L54" s="2" t="s">
        <v>12</v>
      </c>
      <c r="M54" s="2" t="s">
        <v>25</v>
      </c>
      <c r="N54" s="2" t="s">
        <v>14</v>
      </c>
      <c r="O54" s="2" t="s">
        <v>6</v>
      </c>
    </row>
    <row r="55" spans="1:15" ht="32" x14ac:dyDescent="0.2">
      <c r="A55">
        <v>154</v>
      </c>
      <c r="B55" s="2" t="s">
        <v>4</v>
      </c>
      <c r="C55" s="1">
        <v>43959.334967974537</v>
      </c>
      <c r="D55" s="2" t="s">
        <v>140</v>
      </c>
      <c r="E55" s="2" t="s">
        <v>7</v>
      </c>
      <c r="F55" s="2" t="s">
        <v>8</v>
      </c>
      <c r="G55" s="2" t="s">
        <v>35</v>
      </c>
      <c r="H55" s="2" t="s">
        <v>19</v>
      </c>
      <c r="I55" s="2" t="s">
        <v>31</v>
      </c>
      <c r="J55" s="2" t="s">
        <v>10</v>
      </c>
      <c r="K55" s="2" t="s">
        <v>11</v>
      </c>
      <c r="L55" s="2" t="s">
        <v>12</v>
      </c>
      <c r="M55" s="2" t="s">
        <v>85</v>
      </c>
      <c r="N55" s="2" t="s">
        <v>7</v>
      </c>
      <c r="O55" s="2" t="s">
        <v>141</v>
      </c>
    </row>
    <row r="56" spans="1:15" ht="32" x14ac:dyDescent="0.2">
      <c r="A56">
        <v>105</v>
      </c>
      <c r="B56" s="2" t="s">
        <v>4</v>
      </c>
      <c r="C56" s="1">
        <v>43959.335474016203</v>
      </c>
      <c r="D56" s="2" t="s">
        <v>142</v>
      </c>
      <c r="E56" s="2" t="s">
        <v>18</v>
      </c>
      <c r="F56" s="2" t="s">
        <v>29</v>
      </c>
      <c r="G56" s="2" t="s">
        <v>104</v>
      </c>
      <c r="H56" s="2" t="s">
        <v>30</v>
      </c>
      <c r="I56" s="2" t="s">
        <v>31</v>
      </c>
      <c r="J56" s="2" t="s">
        <v>36</v>
      </c>
      <c r="K56" s="2" t="s">
        <v>143</v>
      </c>
      <c r="L56" s="2" t="s">
        <v>12</v>
      </c>
      <c r="M56" s="2" t="s">
        <v>25</v>
      </c>
      <c r="N56" s="2" t="s">
        <v>7</v>
      </c>
      <c r="O56" s="2" t="s">
        <v>144</v>
      </c>
    </row>
    <row r="57" spans="1:15" ht="32" x14ac:dyDescent="0.2">
      <c r="A57">
        <v>137</v>
      </c>
      <c r="B57" s="2" t="s">
        <v>4</v>
      </c>
      <c r="C57" s="1">
        <v>43959.335483773146</v>
      </c>
      <c r="D57" s="2" t="s">
        <v>145</v>
      </c>
      <c r="E57" s="2" t="s">
        <v>18</v>
      </c>
      <c r="F57" s="2" t="s">
        <v>29</v>
      </c>
      <c r="G57" s="2" t="s">
        <v>81</v>
      </c>
      <c r="H57" s="2" t="s">
        <v>53</v>
      </c>
      <c r="I57" s="2" t="s">
        <v>31</v>
      </c>
      <c r="J57" s="2" t="s">
        <v>19</v>
      </c>
      <c r="K57" s="2" t="s">
        <v>146</v>
      </c>
      <c r="L57" s="2" t="s">
        <v>12</v>
      </c>
      <c r="M57" s="2" t="s">
        <v>42</v>
      </c>
      <c r="N57" s="2" t="s">
        <v>14</v>
      </c>
      <c r="O57" s="2" t="s">
        <v>6</v>
      </c>
    </row>
    <row r="58" spans="1:15" ht="16" x14ac:dyDescent="0.2">
      <c r="A58">
        <v>78</v>
      </c>
      <c r="B58" s="2" t="s">
        <v>4</v>
      </c>
      <c r="C58" s="1">
        <v>43959.338560358796</v>
      </c>
      <c r="D58" s="2" t="s">
        <v>147</v>
      </c>
      <c r="E58" s="2" t="s">
        <v>18</v>
      </c>
      <c r="F58" s="2" t="s">
        <v>8</v>
      </c>
      <c r="G58" s="2" t="s">
        <v>17</v>
      </c>
      <c r="H58" s="2" t="s">
        <v>10</v>
      </c>
      <c r="I58" s="2" t="s">
        <v>7</v>
      </c>
      <c r="J58" s="2" t="s">
        <v>6</v>
      </c>
      <c r="K58" s="2" t="s">
        <v>11</v>
      </c>
      <c r="L58" s="2" t="s">
        <v>91</v>
      </c>
      <c r="M58" s="2" t="s">
        <v>22</v>
      </c>
      <c r="N58" s="2" t="s">
        <v>14</v>
      </c>
      <c r="O58" s="2" t="s">
        <v>6</v>
      </c>
    </row>
    <row r="59" spans="1:15" ht="160" x14ac:dyDescent="0.2">
      <c r="A59">
        <v>4504</v>
      </c>
      <c r="B59" s="2" t="s">
        <v>4</v>
      </c>
      <c r="C59" s="1">
        <v>43959.339182025462</v>
      </c>
      <c r="D59" s="2" t="s">
        <v>148</v>
      </c>
      <c r="E59" s="2" t="s">
        <v>31</v>
      </c>
      <c r="F59" s="2" t="s">
        <v>8</v>
      </c>
      <c r="G59" s="2" t="s">
        <v>104</v>
      </c>
      <c r="H59" s="2" t="s">
        <v>41</v>
      </c>
      <c r="I59" s="2" t="s">
        <v>31</v>
      </c>
      <c r="J59" s="2" t="s">
        <v>36</v>
      </c>
      <c r="K59" s="2" t="s">
        <v>20</v>
      </c>
      <c r="L59" s="2" t="s">
        <v>12</v>
      </c>
      <c r="M59" s="2" t="s">
        <v>25</v>
      </c>
      <c r="N59" s="2" t="s">
        <v>14</v>
      </c>
      <c r="O59" s="2" t="s">
        <v>149</v>
      </c>
    </row>
    <row r="60" spans="1:15" ht="64" x14ac:dyDescent="0.2">
      <c r="A60">
        <v>233</v>
      </c>
      <c r="B60" s="2" t="s">
        <v>4</v>
      </c>
      <c r="C60" s="1">
        <v>43959.34035042824</v>
      </c>
      <c r="D60" s="2" t="s">
        <v>150</v>
      </c>
      <c r="E60" s="2" t="s">
        <v>31</v>
      </c>
      <c r="F60" s="2" t="s">
        <v>8</v>
      </c>
      <c r="G60" s="2" t="s">
        <v>81</v>
      </c>
      <c r="H60" s="2" t="s">
        <v>151</v>
      </c>
      <c r="I60" s="2" t="s">
        <v>18</v>
      </c>
      <c r="J60" s="2" t="s">
        <v>152</v>
      </c>
      <c r="K60" s="2" t="s">
        <v>153</v>
      </c>
      <c r="L60" s="2" t="s">
        <v>12</v>
      </c>
      <c r="M60" s="2" t="s">
        <v>25</v>
      </c>
      <c r="N60" s="2" t="s">
        <v>7</v>
      </c>
      <c r="O60" s="2" t="s">
        <v>154</v>
      </c>
    </row>
    <row r="61" spans="1:15" ht="32" x14ac:dyDescent="0.2">
      <c r="A61">
        <v>117</v>
      </c>
      <c r="B61" s="2" t="s">
        <v>4</v>
      </c>
      <c r="C61" s="1">
        <v>43959.3452225</v>
      </c>
      <c r="D61" s="2" t="s">
        <v>155</v>
      </c>
      <c r="E61" s="2" t="s">
        <v>7</v>
      </c>
      <c r="F61" s="2" t="s">
        <v>8</v>
      </c>
      <c r="G61" s="2" t="s">
        <v>9</v>
      </c>
      <c r="H61" s="2" t="s">
        <v>19</v>
      </c>
      <c r="I61" s="2" t="s">
        <v>7</v>
      </c>
      <c r="J61" s="2" t="s">
        <v>6</v>
      </c>
      <c r="K61" s="2" t="s">
        <v>11</v>
      </c>
      <c r="L61" s="2" t="s">
        <v>12</v>
      </c>
      <c r="M61" s="2" t="s">
        <v>42</v>
      </c>
      <c r="N61" s="2" t="s">
        <v>7</v>
      </c>
      <c r="O61" s="2" t="s">
        <v>6</v>
      </c>
    </row>
    <row r="62" spans="1:15" ht="32" x14ac:dyDescent="0.2">
      <c r="A62">
        <v>169</v>
      </c>
      <c r="B62" s="2" t="s">
        <v>4</v>
      </c>
      <c r="C62" s="1">
        <v>43959.349584444448</v>
      </c>
      <c r="D62" s="2" t="s">
        <v>156</v>
      </c>
      <c r="E62" s="2" t="s">
        <v>18</v>
      </c>
      <c r="F62" s="2" t="s">
        <v>29</v>
      </c>
      <c r="G62" s="2" t="s">
        <v>17</v>
      </c>
      <c r="H62" s="2" t="s">
        <v>107</v>
      </c>
      <c r="I62" s="2" t="s">
        <v>18</v>
      </c>
      <c r="J62" s="2" t="s">
        <v>46</v>
      </c>
      <c r="K62" s="2" t="s">
        <v>32</v>
      </c>
      <c r="L62" s="2" t="s">
        <v>12</v>
      </c>
      <c r="M62" s="2" t="s">
        <v>25</v>
      </c>
      <c r="N62" s="2" t="s">
        <v>14</v>
      </c>
      <c r="O62" s="2" t="s">
        <v>6</v>
      </c>
    </row>
    <row r="63" spans="1:15" ht="32" x14ac:dyDescent="0.2">
      <c r="A63">
        <v>103</v>
      </c>
      <c r="B63" s="2" t="s">
        <v>4</v>
      </c>
      <c r="C63" s="1">
        <v>43959.353480370373</v>
      </c>
      <c r="D63" s="2" t="s">
        <v>157</v>
      </c>
      <c r="E63" s="2" t="s">
        <v>18</v>
      </c>
      <c r="F63" s="2" t="s">
        <v>29</v>
      </c>
      <c r="G63" s="2" t="s">
        <v>17</v>
      </c>
      <c r="H63" s="2" t="s">
        <v>36</v>
      </c>
      <c r="I63" s="2" t="s">
        <v>7</v>
      </c>
      <c r="J63" s="2" t="s">
        <v>6</v>
      </c>
      <c r="K63" s="2" t="s">
        <v>77</v>
      </c>
      <c r="L63" s="2" t="s">
        <v>12</v>
      </c>
      <c r="M63" s="2" t="s">
        <v>38</v>
      </c>
      <c r="N63" s="2" t="s">
        <v>39</v>
      </c>
      <c r="O63" s="2" t="s">
        <v>6</v>
      </c>
    </row>
    <row r="64" spans="1:15" ht="48" x14ac:dyDescent="0.2">
      <c r="A64">
        <v>223</v>
      </c>
      <c r="B64" s="2" t="s">
        <v>4</v>
      </c>
      <c r="C64" s="1">
        <v>43959.356154907407</v>
      </c>
      <c r="D64" s="2" t="s">
        <v>158</v>
      </c>
      <c r="E64" s="2" t="s">
        <v>7</v>
      </c>
      <c r="F64" s="2" t="s">
        <v>8</v>
      </c>
      <c r="G64" s="2" t="s">
        <v>9</v>
      </c>
      <c r="H64" s="2" t="s">
        <v>46</v>
      </c>
      <c r="I64" s="2" t="s">
        <v>7</v>
      </c>
      <c r="J64" s="2" t="s">
        <v>6</v>
      </c>
      <c r="K64" s="2" t="s">
        <v>134</v>
      </c>
      <c r="L64" s="2" t="s">
        <v>87</v>
      </c>
      <c r="M64" s="2" t="s">
        <v>55</v>
      </c>
      <c r="N64" s="2" t="s">
        <v>14</v>
      </c>
      <c r="O64" s="2" t="s">
        <v>6</v>
      </c>
    </row>
    <row r="65" spans="1:15" ht="32" x14ac:dyDescent="0.2">
      <c r="A65">
        <v>121</v>
      </c>
      <c r="B65" s="2" t="s">
        <v>4</v>
      </c>
      <c r="C65" s="1">
        <v>43959.359000868055</v>
      </c>
      <c r="D65" s="2" t="s">
        <v>159</v>
      </c>
      <c r="E65" s="2" t="s">
        <v>7</v>
      </c>
      <c r="F65" s="2" t="s">
        <v>8</v>
      </c>
      <c r="G65" s="2" t="s">
        <v>17</v>
      </c>
      <c r="H65" s="2" t="s">
        <v>36</v>
      </c>
      <c r="I65" s="2" t="s">
        <v>31</v>
      </c>
      <c r="J65" s="2" t="s">
        <v>19</v>
      </c>
      <c r="K65" s="2" t="s">
        <v>37</v>
      </c>
      <c r="L65" s="2" t="s">
        <v>12</v>
      </c>
      <c r="M65" s="2" t="s">
        <v>22</v>
      </c>
      <c r="N65" s="2" t="s">
        <v>7</v>
      </c>
      <c r="O65" s="2" t="s">
        <v>6</v>
      </c>
    </row>
    <row r="66" spans="1:15" ht="32" x14ac:dyDescent="0.2">
      <c r="A66">
        <v>2797</v>
      </c>
      <c r="B66" s="2" t="s">
        <v>4</v>
      </c>
      <c r="C66" s="1">
        <v>43959.360977534721</v>
      </c>
      <c r="D66" s="2" t="s">
        <v>160</v>
      </c>
      <c r="E66" s="2" t="s">
        <v>7</v>
      </c>
      <c r="F66" s="2" t="s">
        <v>8</v>
      </c>
      <c r="G66" s="2" t="s">
        <v>9</v>
      </c>
      <c r="H66" s="2" t="s">
        <v>19</v>
      </c>
      <c r="I66" s="2" t="s">
        <v>7</v>
      </c>
      <c r="J66" s="2" t="s">
        <v>6</v>
      </c>
      <c r="K66" s="2" t="s">
        <v>11</v>
      </c>
      <c r="L66" s="2" t="s">
        <v>161</v>
      </c>
      <c r="M66" s="2" t="s">
        <v>25</v>
      </c>
      <c r="N66" s="2" t="s">
        <v>95</v>
      </c>
      <c r="O66" s="2" t="s">
        <v>6</v>
      </c>
    </row>
    <row r="67" spans="1:15" ht="64" x14ac:dyDescent="0.2">
      <c r="A67">
        <v>195</v>
      </c>
      <c r="B67" s="2" t="s">
        <v>4</v>
      </c>
      <c r="C67" s="1">
        <v>43959.363014444447</v>
      </c>
      <c r="D67" s="2" t="s">
        <v>162</v>
      </c>
      <c r="E67" s="2" t="s">
        <v>31</v>
      </c>
      <c r="F67" s="2" t="s">
        <v>8</v>
      </c>
      <c r="G67" s="2" t="s">
        <v>35</v>
      </c>
      <c r="H67" s="2" t="s">
        <v>36</v>
      </c>
      <c r="I67" s="2" t="s">
        <v>7</v>
      </c>
      <c r="J67" s="2" t="s">
        <v>6</v>
      </c>
      <c r="K67" s="2" t="s">
        <v>37</v>
      </c>
      <c r="L67" s="2" t="s">
        <v>12</v>
      </c>
      <c r="M67" s="2" t="s">
        <v>38</v>
      </c>
      <c r="N67" s="2" t="s">
        <v>39</v>
      </c>
      <c r="O67" s="2" t="s">
        <v>163</v>
      </c>
    </row>
    <row r="68" spans="1:15" ht="32" x14ac:dyDescent="0.2">
      <c r="A68">
        <v>95</v>
      </c>
      <c r="B68" s="2" t="s">
        <v>4</v>
      </c>
      <c r="C68" s="1">
        <v>43959.369080115743</v>
      </c>
      <c r="D68" s="2" t="s">
        <v>164</v>
      </c>
      <c r="E68" s="2" t="s">
        <v>31</v>
      </c>
      <c r="F68" s="2" t="s">
        <v>72</v>
      </c>
      <c r="G68" s="2" t="s">
        <v>17</v>
      </c>
      <c r="H68" s="2" t="s">
        <v>10</v>
      </c>
      <c r="I68" s="2" t="s">
        <v>18</v>
      </c>
      <c r="J68" s="2" t="s">
        <v>165</v>
      </c>
      <c r="K68" s="2" t="s">
        <v>62</v>
      </c>
      <c r="L68" s="2" t="s">
        <v>12</v>
      </c>
      <c r="M68" s="2" t="s">
        <v>13</v>
      </c>
      <c r="N68" s="2" t="s">
        <v>7</v>
      </c>
      <c r="O68" s="2" t="s">
        <v>6</v>
      </c>
    </row>
    <row r="69" spans="1:15" ht="32" x14ac:dyDescent="0.2">
      <c r="A69">
        <v>101</v>
      </c>
      <c r="B69" s="2" t="s">
        <v>4</v>
      </c>
      <c r="C69" s="1">
        <v>43959.380410879632</v>
      </c>
      <c r="D69" s="2" t="s">
        <v>166</v>
      </c>
      <c r="E69" s="2" t="s">
        <v>31</v>
      </c>
      <c r="F69" s="2" t="s">
        <v>29</v>
      </c>
      <c r="G69" s="2" t="s">
        <v>81</v>
      </c>
      <c r="H69" s="2" t="s">
        <v>19</v>
      </c>
      <c r="I69" s="2" t="s">
        <v>31</v>
      </c>
      <c r="J69" s="2" t="s">
        <v>19</v>
      </c>
      <c r="K69" s="2" t="s">
        <v>6</v>
      </c>
      <c r="L69" s="2" t="s">
        <v>12</v>
      </c>
      <c r="M69" s="2" t="s">
        <v>6</v>
      </c>
      <c r="N69" s="2" t="s">
        <v>6</v>
      </c>
      <c r="O69" s="2" t="s">
        <v>6</v>
      </c>
    </row>
    <row r="70" spans="1:15" ht="32" x14ac:dyDescent="0.2">
      <c r="A70">
        <v>196</v>
      </c>
      <c r="B70" s="2" t="s">
        <v>4</v>
      </c>
      <c r="C70" s="1">
        <v>43959.381042986111</v>
      </c>
      <c r="D70" s="2" t="s">
        <v>167</v>
      </c>
      <c r="E70" s="2" t="s">
        <v>18</v>
      </c>
      <c r="F70" s="2" t="s">
        <v>8</v>
      </c>
      <c r="G70" s="2" t="s">
        <v>35</v>
      </c>
      <c r="H70" s="2" t="s">
        <v>107</v>
      </c>
      <c r="I70" s="2" t="s">
        <v>18</v>
      </c>
      <c r="J70" s="2" t="s">
        <v>30</v>
      </c>
      <c r="K70" s="2" t="s">
        <v>129</v>
      </c>
      <c r="L70" s="2" t="s">
        <v>12</v>
      </c>
      <c r="M70" s="2" t="s">
        <v>25</v>
      </c>
      <c r="N70" s="2" t="s">
        <v>14</v>
      </c>
      <c r="O70" s="2" t="s">
        <v>168</v>
      </c>
    </row>
    <row r="71" spans="1:15" ht="32" x14ac:dyDescent="0.2">
      <c r="A71">
        <v>587</v>
      </c>
      <c r="B71" s="2" t="s">
        <v>4</v>
      </c>
      <c r="C71" s="1">
        <v>43959.392193310188</v>
      </c>
      <c r="D71" s="2" t="s">
        <v>169</v>
      </c>
      <c r="E71" s="2" t="s">
        <v>7</v>
      </c>
      <c r="F71" s="2" t="s">
        <v>29</v>
      </c>
      <c r="G71" s="2" t="s">
        <v>35</v>
      </c>
      <c r="H71" s="2" t="s">
        <v>46</v>
      </c>
      <c r="I71" s="2" t="s">
        <v>18</v>
      </c>
      <c r="J71" s="2" t="s">
        <v>165</v>
      </c>
      <c r="K71" s="2" t="s">
        <v>32</v>
      </c>
      <c r="L71" s="2" t="s">
        <v>12</v>
      </c>
      <c r="M71" s="2" t="s">
        <v>25</v>
      </c>
      <c r="N71" s="2" t="s">
        <v>7</v>
      </c>
      <c r="O71" s="2" t="s">
        <v>6</v>
      </c>
    </row>
    <row r="72" spans="1:15" ht="32" x14ac:dyDescent="0.2">
      <c r="A72">
        <v>559</v>
      </c>
      <c r="B72" s="2" t="s">
        <v>4</v>
      </c>
      <c r="C72" s="1">
        <v>43959.399308888889</v>
      </c>
      <c r="D72" s="2" t="s">
        <v>170</v>
      </c>
      <c r="E72" s="2" t="s">
        <v>7</v>
      </c>
      <c r="F72" s="2" t="s">
        <v>8</v>
      </c>
      <c r="G72" s="2" t="s">
        <v>9</v>
      </c>
      <c r="H72" s="2" t="s">
        <v>19</v>
      </c>
      <c r="I72" s="2" t="s">
        <v>7</v>
      </c>
      <c r="J72" s="2" t="s">
        <v>6</v>
      </c>
      <c r="K72" s="2" t="s">
        <v>11</v>
      </c>
      <c r="L72" s="2" t="s">
        <v>12</v>
      </c>
      <c r="M72" s="2" t="s">
        <v>22</v>
      </c>
      <c r="N72" s="2" t="s">
        <v>14</v>
      </c>
      <c r="O72" s="2" t="s">
        <v>6</v>
      </c>
    </row>
    <row r="73" spans="1:15" ht="32" x14ac:dyDescent="0.2">
      <c r="A73">
        <v>85</v>
      </c>
      <c r="B73" s="2" t="s">
        <v>4</v>
      </c>
      <c r="C73" s="1">
        <v>43959.400583981478</v>
      </c>
      <c r="D73" s="2" t="s">
        <v>171</v>
      </c>
      <c r="E73" s="2" t="s">
        <v>7</v>
      </c>
      <c r="F73" s="2" t="s">
        <v>8</v>
      </c>
      <c r="G73" s="2" t="s">
        <v>17</v>
      </c>
      <c r="H73" s="2" t="s">
        <v>19</v>
      </c>
      <c r="I73" s="2" t="s">
        <v>18</v>
      </c>
      <c r="J73" s="2" t="s">
        <v>10</v>
      </c>
      <c r="K73" s="2" t="s">
        <v>32</v>
      </c>
      <c r="L73" s="2" t="s">
        <v>12</v>
      </c>
      <c r="M73" s="2" t="s">
        <v>25</v>
      </c>
      <c r="N73" s="2" t="s">
        <v>14</v>
      </c>
      <c r="O73" s="2" t="s">
        <v>6</v>
      </c>
    </row>
    <row r="74" spans="1:15" ht="32" x14ac:dyDescent="0.2">
      <c r="A74">
        <v>124</v>
      </c>
      <c r="B74" s="2" t="s">
        <v>4</v>
      </c>
      <c r="C74" s="1">
        <v>43959.403165405092</v>
      </c>
      <c r="D74" s="2" t="s">
        <v>172</v>
      </c>
      <c r="E74" s="2" t="s">
        <v>7</v>
      </c>
      <c r="F74" s="2" t="s">
        <v>8</v>
      </c>
      <c r="G74" s="2" t="s">
        <v>17</v>
      </c>
      <c r="H74" s="2" t="s">
        <v>10</v>
      </c>
      <c r="I74" s="2" t="s">
        <v>31</v>
      </c>
      <c r="J74" s="2" t="s">
        <v>165</v>
      </c>
      <c r="K74" s="2" t="s">
        <v>32</v>
      </c>
      <c r="L74" s="2" t="s">
        <v>12</v>
      </c>
      <c r="M74" s="2" t="s">
        <v>25</v>
      </c>
      <c r="N74" s="2" t="s">
        <v>7</v>
      </c>
      <c r="O74" s="2" t="s">
        <v>6</v>
      </c>
    </row>
    <row r="75" spans="1:15" ht="32" x14ac:dyDescent="0.2">
      <c r="A75">
        <v>107</v>
      </c>
      <c r="B75" s="2" t="s">
        <v>4</v>
      </c>
      <c r="C75" s="1">
        <v>43959.404562638891</v>
      </c>
      <c r="D75" s="2" t="s">
        <v>173</v>
      </c>
      <c r="E75" s="2" t="s">
        <v>7</v>
      </c>
      <c r="F75" s="2" t="s">
        <v>8</v>
      </c>
      <c r="G75" s="2" t="s">
        <v>9</v>
      </c>
      <c r="H75" s="2" t="s">
        <v>46</v>
      </c>
      <c r="I75" s="2" t="s">
        <v>18</v>
      </c>
      <c r="J75" s="2" t="s">
        <v>165</v>
      </c>
      <c r="K75" s="2" t="s">
        <v>37</v>
      </c>
      <c r="L75" s="2" t="s">
        <v>12</v>
      </c>
      <c r="M75" s="2" t="s">
        <v>13</v>
      </c>
      <c r="N75" s="2" t="s">
        <v>7</v>
      </c>
      <c r="O75" s="2" t="s">
        <v>6</v>
      </c>
    </row>
    <row r="76" spans="1:15" ht="32" x14ac:dyDescent="0.2">
      <c r="A76">
        <v>148</v>
      </c>
      <c r="B76" s="2" t="s">
        <v>4</v>
      </c>
      <c r="C76" s="1">
        <v>43959.405172881947</v>
      </c>
      <c r="D76" s="2" t="s">
        <v>174</v>
      </c>
      <c r="E76" s="2" t="s">
        <v>7</v>
      </c>
      <c r="F76" s="2" t="s">
        <v>8</v>
      </c>
      <c r="G76" s="2" t="s">
        <v>9</v>
      </c>
      <c r="H76" s="2" t="s">
        <v>10</v>
      </c>
      <c r="I76" s="2" t="s">
        <v>31</v>
      </c>
      <c r="J76" s="2" t="s">
        <v>10</v>
      </c>
      <c r="K76" s="2" t="s">
        <v>11</v>
      </c>
      <c r="L76" s="2" t="s">
        <v>12</v>
      </c>
      <c r="M76" s="2" t="s">
        <v>25</v>
      </c>
      <c r="N76" s="2" t="s">
        <v>7</v>
      </c>
      <c r="O76" s="2" t="s">
        <v>6</v>
      </c>
    </row>
    <row r="77" spans="1:15" ht="32" x14ac:dyDescent="0.2">
      <c r="A77">
        <v>108</v>
      </c>
      <c r="B77" s="2" t="s">
        <v>4</v>
      </c>
      <c r="C77" s="1">
        <v>43959.406052372688</v>
      </c>
      <c r="D77" s="2" t="s">
        <v>175</v>
      </c>
      <c r="E77" s="2" t="s">
        <v>7</v>
      </c>
      <c r="F77" s="2" t="s">
        <v>8</v>
      </c>
      <c r="G77" s="2" t="s">
        <v>35</v>
      </c>
      <c r="H77" s="2" t="s">
        <v>41</v>
      </c>
      <c r="I77" s="2" t="s">
        <v>18</v>
      </c>
      <c r="J77" s="2" t="s">
        <v>19</v>
      </c>
      <c r="K77" s="2" t="s">
        <v>11</v>
      </c>
      <c r="L77" s="2" t="s">
        <v>12</v>
      </c>
      <c r="M77" s="2" t="s">
        <v>25</v>
      </c>
      <c r="N77" s="2" t="s">
        <v>7</v>
      </c>
      <c r="O77" s="2" t="s">
        <v>6</v>
      </c>
    </row>
    <row r="78" spans="1:15" ht="160" x14ac:dyDescent="0.2">
      <c r="A78">
        <v>195</v>
      </c>
      <c r="B78" s="2" t="s">
        <v>4</v>
      </c>
      <c r="C78" s="1">
        <v>43959.406645416668</v>
      </c>
      <c r="D78" s="2" t="s">
        <v>176</v>
      </c>
      <c r="E78" s="2" t="s">
        <v>31</v>
      </c>
      <c r="F78" s="2" t="s">
        <v>8</v>
      </c>
      <c r="G78" s="2" t="s">
        <v>17</v>
      </c>
      <c r="H78" s="2" t="s">
        <v>107</v>
      </c>
      <c r="I78" s="2" t="s">
        <v>31</v>
      </c>
      <c r="J78" s="2" t="s">
        <v>53</v>
      </c>
      <c r="K78" s="2" t="s">
        <v>11</v>
      </c>
      <c r="L78" s="2" t="s">
        <v>12</v>
      </c>
      <c r="M78" s="2" t="s">
        <v>25</v>
      </c>
      <c r="N78" s="2" t="s">
        <v>7</v>
      </c>
      <c r="O78" s="2" t="s">
        <v>177</v>
      </c>
    </row>
    <row r="79" spans="1:15" ht="128" x14ac:dyDescent="0.2">
      <c r="A79">
        <v>157</v>
      </c>
      <c r="B79" s="2" t="s">
        <v>4</v>
      </c>
      <c r="C79" s="1">
        <v>43959.407347928238</v>
      </c>
      <c r="D79" s="2" t="s">
        <v>178</v>
      </c>
      <c r="E79" s="2" t="s">
        <v>7</v>
      </c>
      <c r="F79" s="2" t="s">
        <v>8</v>
      </c>
      <c r="G79" s="2" t="s">
        <v>35</v>
      </c>
      <c r="H79" s="2" t="s">
        <v>10</v>
      </c>
      <c r="I79" s="2" t="s">
        <v>7</v>
      </c>
      <c r="J79" s="2" t="s">
        <v>6</v>
      </c>
      <c r="K79" s="2" t="s">
        <v>37</v>
      </c>
      <c r="L79" s="2" t="s">
        <v>12</v>
      </c>
      <c r="M79" s="2" t="s">
        <v>38</v>
      </c>
      <c r="N79" s="2" t="s">
        <v>95</v>
      </c>
      <c r="O79" s="2" t="s">
        <v>179</v>
      </c>
    </row>
    <row r="80" spans="1:15" ht="32" x14ac:dyDescent="0.2">
      <c r="A80">
        <v>50</v>
      </c>
      <c r="B80" s="2" t="s">
        <v>4</v>
      </c>
      <c r="C80" s="1">
        <v>43959.407943784725</v>
      </c>
      <c r="D80" s="2" t="s">
        <v>180</v>
      </c>
      <c r="E80" s="2" t="s">
        <v>7</v>
      </c>
      <c r="F80" s="2" t="s">
        <v>8</v>
      </c>
      <c r="G80" s="2" t="s">
        <v>17</v>
      </c>
      <c r="H80" s="2" t="s">
        <v>10</v>
      </c>
      <c r="I80" s="2" t="s">
        <v>7</v>
      </c>
      <c r="J80" s="2" t="s">
        <v>6</v>
      </c>
      <c r="K80" s="2" t="s">
        <v>11</v>
      </c>
      <c r="L80" s="2" t="s">
        <v>12</v>
      </c>
      <c r="M80" s="2" t="s">
        <v>42</v>
      </c>
      <c r="N80" s="2" t="s">
        <v>7</v>
      </c>
      <c r="O80" s="2" t="s">
        <v>6</v>
      </c>
    </row>
    <row r="81" spans="1:15" ht="32" x14ac:dyDescent="0.2">
      <c r="A81">
        <v>1721</v>
      </c>
      <c r="B81" s="2" t="s">
        <v>4</v>
      </c>
      <c r="C81" s="1">
        <v>43959.408096516207</v>
      </c>
      <c r="D81" s="2" t="s">
        <v>181</v>
      </c>
      <c r="E81" s="2" t="s">
        <v>18</v>
      </c>
      <c r="F81" s="2" t="s">
        <v>8</v>
      </c>
      <c r="G81" s="2" t="s">
        <v>17</v>
      </c>
      <c r="H81" s="2" t="s">
        <v>46</v>
      </c>
      <c r="I81" s="2" t="s">
        <v>31</v>
      </c>
      <c r="J81" s="2" t="s">
        <v>36</v>
      </c>
      <c r="K81" s="2" t="s">
        <v>37</v>
      </c>
      <c r="L81" s="2" t="s">
        <v>12</v>
      </c>
      <c r="M81" s="2" t="s">
        <v>42</v>
      </c>
      <c r="N81" s="2" t="s">
        <v>14</v>
      </c>
      <c r="O81" s="2" t="s">
        <v>6</v>
      </c>
    </row>
    <row r="82" spans="1:15" ht="192" x14ac:dyDescent="0.2">
      <c r="A82">
        <v>341</v>
      </c>
      <c r="B82" s="2" t="s">
        <v>4</v>
      </c>
      <c r="C82" s="1">
        <v>43959.412194328703</v>
      </c>
      <c r="D82" s="2" t="s">
        <v>182</v>
      </c>
      <c r="E82" s="2" t="s">
        <v>31</v>
      </c>
      <c r="F82" s="2" t="s">
        <v>8</v>
      </c>
      <c r="G82" s="2" t="s">
        <v>17</v>
      </c>
      <c r="H82" s="2" t="s">
        <v>107</v>
      </c>
      <c r="I82" s="2" t="s">
        <v>31</v>
      </c>
      <c r="J82" s="2" t="s">
        <v>53</v>
      </c>
      <c r="K82" s="2" t="s">
        <v>11</v>
      </c>
      <c r="L82" s="2" t="s">
        <v>12</v>
      </c>
      <c r="M82" s="2" t="s">
        <v>42</v>
      </c>
      <c r="N82" s="2" t="s">
        <v>7</v>
      </c>
      <c r="O82" s="2" t="s">
        <v>183</v>
      </c>
    </row>
    <row r="83" spans="1:15" ht="32" x14ac:dyDescent="0.2">
      <c r="A83">
        <v>84</v>
      </c>
      <c r="B83" s="2" t="s">
        <v>4</v>
      </c>
      <c r="C83" s="1">
        <v>43959.412384444448</v>
      </c>
      <c r="D83" s="2" t="s">
        <v>184</v>
      </c>
      <c r="E83" s="2" t="s">
        <v>7</v>
      </c>
      <c r="F83" s="2" t="s">
        <v>8</v>
      </c>
      <c r="G83" s="2" t="s">
        <v>35</v>
      </c>
      <c r="H83" s="2" t="s">
        <v>10</v>
      </c>
      <c r="I83" s="2" t="s">
        <v>31</v>
      </c>
      <c r="J83" s="2" t="s">
        <v>10</v>
      </c>
      <c r="K83" s="2" t="s">
        <v>11</v>
      </c>
      <c r="L83" s="2" t="s">
        <v>12</v>
      </c>
      <c r="M83" s="2" t="s">
        <v>42</v>
      </c>
      <c r="N83" s="2" t="s">
        <v>7</v>
      </c>
      <c r="O83" s="2" t="s">
        <v>6</v>
      </c>
    </row>
    <row r="84" spans="1:15" ht="128" x14ac:dyDescent="0.2">
      <c r="A84">
        <v>365</v>
      </c>
      <c r="B84" s="2" t="s">
        <v>4</v>
      </c>
      <c r="C84" s="1">
        <v>43959.416839571757</v>
      </c>
      <c r="D84" s="2" t="s">
        <v>185</v>
      </c>
      <c r="E84" s="2" t="s">
        <v>18</v>
      </c>
      <c r="F84" s="2" t="s">
        <v>8</v>
      </c>
      <c r="G84" s="2" t="s">
        <v>35</v>
      </c>
      <c r="H84" s="2" t="s">
        <v>53</v>
      </c>
      <c r="I84" s="2" t="s">
        <v>31</v>
      </c>
      <c r="J84" s="2" t="s">
        <v>30</v>
      </c>
      <c r="K84" s="2" t="s">
        <v>146</v>
      </c>
      <c r="L84" s="2" t="s">
        <v>12</v>
      </c>
      <c r="M84" s="2" t="s">
        <v>42</v>
      </c>
      <c r="N84" s="2" t="s">
        <v>7</v>
      </c>
      <c r="O84" s="2" t="s">
        <v>186</v>
      </c>
    </row>
    <row r="85" spans="1:15" ht="16" x14ac:dyDescent="0.2">
      <c r="A85">
        <v>237</v>
      </c>
      <c r="B85" s="2" t="s">
        <v>4</v>
      </c>
      <c r="C85" s="1">
        <v>43959.418831145835</v>
      </c>
      <c r="D85" s="2" t="s">
        <v>187</v>
      </c>
      <c r="E85" s="2" t="s">
        <v>31</v>
      </c>
      <c r="F85" s="2" t="s">
        <v>8</v>
      </c>
      <c r="G85" s="2" t="s">
        <v>35</v>
      </c>
      <c r="H85" s="2" t="s">
        <v>36</v>
      </c>
      <c r="I85" s="2" t="s">
        <v>7</v>
      </c>
      <c r="J85" s="2" t="s">
        <v>6</v>
      </c>
      <c r="K85" s="2" t="s">
        <v>134</v>
      </c>
      <c r="L85" s="2" t="s">
        <v>87</v>
      </c>
      <c r="M85" s="2" t="s">
        <v>85</v>
      </c>
      <c r="N85" s="2" t="s">
        <v>95</v>
      </c>
      <c r="O85" s="2" t="s">
        <v>6</v>
      </c>
    </row>
    <row r="86" spans="1:15" ht="32" x14ac:dyDescent="0.2">
      <c r="A86">
        <v>61</v>
      </c>
      <c r="B86" s="2" t="s">
        <v>4</v>
      </c>
      <c r="C86" s="1">
        <v>43959.424073229166</v>
      </c>
      <c r="D86" s="2" t="s">
        <v>188</v>
      </c>
      <c r="E86" s="2" t="s">
        <v>31</v>
      </c>
      <c r="F86" s="2" t="s">
        <v>8</v>
      </c>
      <c r="G86" s="2" t="s">
        <v>81</v>
      </c>
      <c r="H86" s="2" t="s">
        <v>10</v>
      </c>
      <c r="I86" s="2" t="s">
        <v>7</v>
      </c>
      <c r="J86" s="2" t="s">
        <v>6</v>
      </c>
      <c r="K86" s="2" t="s">
        <v>37</v>
      </c>
      <c r="L86" s="2" t="s">
        <v>89</v>
      </c>
      <c r="M86" s="2" t="s">
        <v>42</v>
      </c>
      <c r="N86" s="2" t="s">
        <v>39</v>
      </c>
      <c r="O86" s="2" t="s">
        <v>6</v>
      </c>
    </row>
    <row r="87" spans="1:15" ht="32" x14ac:dyDescent="0.2">
      <c r="A87">
        <v>209</v>
      </c>
      <c r="B87" s="2" t="s">
        <v>4</v>
      </c>
      <c r="C87" s="1">
        <v>43959.424301539351</v>
      </c>
      <c r="D87" s="2" t="s">
        <v>189</v>
      </c>
      <c r="E87" s="2" t="s">
        <v>7</v>
      </c>
      <c r="F87" s="2" t="s">
        <v>8</v>
      </c>
      <c r="G87" s="2" t="s">
        <v>9</v>
      </c>
      <c r="H87" s="2" t="s">
        <v>53</v>
      </c>
      <c r="I87" s="2" t="s">
        <v>18</v>
      </c>
      <c r="J87" s="2" t="s">
        <v>19</v>
      </c>
      <c r="K87" s="2" t="s">
        <v>11</v>
      </c>
      <c r="L87" s="2" t="s">
        <v>12</v>
      </c>
      <c r="M87" s="2" t="s">
        <v>13</v>
      </c>
      <c r="N87" s="2" t="s">
        <v>95</v>
      </c>
      <c r="O87" s="2" t="s">
        <v>6</v>
      </c>
    </row>
    <row r="88" spans="1:15" ht="32" x14ac:dyDescent="0.2">
      <c r="A88">
        <v>82</v>
      </c>
      <c r="B88" s="2" t="s">
        <v>4</v>
      </c>
      <c r="C88" s="1">
        <v>43959.426046122688</v>
      </c>
      <c r="D88" s="2" t="s">
        <v>190</v>
      </c>
      <c r="E88" s="2" t="s">
        <v>18</v>
      </c>
      <c r="F88" s="2" t="s">
        <v>8</v>
      </c>
      <c r="G88" s="2" t="s">
        <v>35</v>
      </c>
      <c r="H88" s="2" t="s">
        <v>10</v>
      </c>
      <c r="I88" s="2" t="s">
        <v>7</v>
      </c>
      <c r="J88" s="2" t="s">
        <v>6</v>
      </c>
      <c r="K88" s="2" t="s">
        <v>11</v>
      </c>
      <c r="L88" s="2" t="s">
        <v>12</v>
      </c>
      <c r="M88" s="2" t="s">
        <v>113</v>
      </c>
      <c r="N88" s="2" t="s">
        <v>39</v>
      </c>
      <c r="O88" s="2" t="s">
        <v>6</v>
      </c>
    </row>
    <row r="89" spans="1:15" ht="32" x14ac:dyDescent="0.2">
      <c r="A89">
        <v>72</v>
      </c>
      <c r="B89" s="2" t="s">
        <v>4</v>
      </c>
      <c r="C89" s="1">
        <v>43959.427353125</v>
      </c>
      <c r="D89" s="2" t="s">
        <v>191</v>
      </c>
      <c r="E89" s="2" t="s">
        <v>7</v>
      </c>
      <c r="F89" s="2" t="s">
        <v>8</v>
      </c>
      <c r="G89" s="2" t="s">
        <v>9</v>
      </c>
      <c r="H89" s="2" t="s">
        <v>10</v>
      </c>
      <c r="I89" s="2" t="s">
        <v>31</v>
      </c>
      <c r="J89" s="2" t="s">
        <v>10</v>
      </c>
      <c r="K89" s="2" t="s">
        <v>11</v>
      </c>
      <c r="L89" s="2" t="s">
        <v>87</v>
      </c>
      <c r="M89" s="2" t="s">
        <v>42</v>
      </c>
      <c r="N89" s="2" t="s">
        <v>7</v>
      </c>
      <c r="O89" s="2" t="s">
        <v>6</v>
      </c>
    </row>
    <row r="90" spans="1:15" ht="32" x14ac:dyDescent="0.2">
      <c r="A90">
        <v>48</v>
      </c>
      <c r="B90" s="2" t="s">
        <v>4</v>
      </c>
      <c r="C90" s="1">
        <v>43959.436722233797</v>
      </c>
      <c r="D90" s="2" t="s">
        <v>192</v>
      </c>
      <c r="E90" s="2" t="s">
        <v>18</v>
      </c>
      <c r="F90" s="2" t="s">
        <v>29</v>
      </c>
      <c r="G90" s="2" t="s">
        <v>9</v>
      </c>
      <c r="H90" s="2" t="s">
        <v>53</v>
      </c>
      <c r="I90" s="2" t="s">
        <v>7</v>
      </c>
      <c r="J90" s="2" t="s">
        <v>6</v>
      </c>
      <c r="K90" s="2" t="s">
        <v>11</v>
      </c>
      <c r="L90" s="2" t="s">
        <v>12</v>
      </c>
      <c r="M90" s="2" t="s">
        <v>25</v>
      </c>
      <c r="N90" s="2" t="s">
        <v>14</v>
      </c>
      <c r="O90" s="2" t="s">
        <v>6</v>
      </c>
    </row>
    <row r="91" spans="1:15" ht="128" x14ac:dyDescent="0.2">
      <c r="A91">
        <v>407</v>
      </c>
      <c r="B91" s="2" t="s">
        <v>4</v>
      </c>
      <c r="C91" s="1">
        <v>43959.438438321762</v>
      </c>
      <c r="D91" s="2" t="s">
        <v>193</v>
      </c>
      <c r="E91" s="2" t="s">
        <v>7</v>
      </c>
      <c r="F91" s="2" t="s">
        <v>8</v>
      </c>
      <c r="G91" s="2" t="s">
        <v>9</v>
      </c>
      <c r="H91" s="2" t="s">
        <v>46</v>
      </c>
      <c r="I91" s="2" t="s">
        <v>18</v>
      </c>
      <c r="J91" s="2" t="s">
        <v>46</v>
      </c>
      <c r="K91" s="2" t="s">
        <v>77</v>
      </c>
      <c r="L91" s="2" t="s">
        <v>194</v>
      </c>
      <c r="M91" s="2" t="s">
        <v>42</v>
      </c>
      <c r="N91" s="2" t="s">
        <v>14</v>
      </c>
      <c r="O91" s="2" t="s">
        <v>195</v>
      </c>
    </row>
    <row r="92" spans="1:15" ht="32" x14ac:dyDescent="0.2">
      <c r="A92">
        <v>143</v>
      </c>
      <c r="B92" s="2" t="s">
        <v>4</v>
      </c>
      <c r="C92" s="1">
        <v>43959.4440378125</v>
      </c>
      <c r="D92" s="2" t="s">
        <v>196</v>
      </c>
      <c r="E92" s="2" t="s">
        <v>18</v>
      </c>
      <c r="F92" s="2" t="s">
        <v>29</v>
      </c>
      <c r="G92" s="2" t="s">
        <v>104</v>
      </c>
      <c r="H92" s="2" t="s">
        <v>30</v>
      </c>
      <c r="I92" s="2" t="s">
        <v>7</v>
      </c>
      <c r="J92" s="2" t="s">
        <v>6</v>
      </c>
      <c r="K92" s="2" t="s">
        <v>197</v>
      </c>
      <c r="L92" s="2" t="s">
        <v>12</v>
      </c>
      <c r="M92" s="2" t="s">
        <v>38</v>
      </c>
      <c r="N92" s="2" t="s">
        <v>39</v>
      </c>
      <c r="O92" s="2" t="s">
        <v>198</v>
      </c>
    </row>
    <row r="93" spans="1:15" ht="32" x14ac:dyDescent="0.2">
      <c r="A93">
        <v>179</v>
      </c>
      <c r="B93" s="2" t="s">
        <v>4</v>
      </c>
      <c r="C93" s="1">
        <v>43959.444815706018</v>
      </c>
      <c r="D93" s="2" t="s">
        <v>199</v>
      </c>
      <c r="E93" s="2" t="s">
        <v>31</v>
      </c>
      <c r="F93" s="2" t="s">
        <v>8</v>
      </c>
      <c r="G93" s="2" t="s">
        <v>35</v>
      </c>
      <c r="H93" s="2" t="s">
        <v>10</v>
      </c>
      <c r="I93" s="2" t="s">
        <v>31</v>
      </c>
      <c r="J93" s="2" t="s">
        <v>10</v>
      </c>
      <c r="K93" s="2" t="s">
        <v>11</v>
      </c>
      <c r="L93" s="2" t="s">
        <v>12</v>
      </c>
      <c r="M93" s="2" t="s">
        <v>25</v>
      </c>
      <c r="N93" s="2" t="s">
        <v>7</v>
      </c>
      <c r="O93" s="2" t="s">
        <v>6</v>
      </c>
    </row>
    <row r="94" spans="1:15" ht="32" x14ac:dyDescent="0.2">
      <c r="A94">
        <v>102</v>
      </c>
      <c r="B94" s="2" t="s">
        <v>4</v>
      </c>
      <c r="C94" s="1">
        <v>43959.447509594909</v>
      </c>
      <c r="D94" s="2" t="s">
        <v>200</v>
      </c>
      <c r="E94" s="2" t="s">
        <v>7</v>
      </c>
      <c r="F94" s="2" t="s">
        <v>8</v>
      </c>
      <c r="G94" s="2" t="s">
        <v>17</v>
      </c>
      <c r="H94" s="2" t="s">
        <v>10</v>
      </c>
      <c r="I94" s="2" t="s">
        <v>7</v>
      </c>
      <c r="J94" s="2" t="s">
        <v>6</v>
      </c>
      <c r="K94" s="2" t="s">
        <v>11</v>
      </c>
      <c r="L94" s="2" t="s">
        <v>12</v>
      </c>
      <c r="M94" s="2" t="s">
        <v>38</v>
      </c>
      <c r="N94" s="2" t="s">
        <v>7</v>
      </c>
      <c r="O94" s="2" t="s">
        <v>6</v>
      </c>
    </row>
    <row r="95" spans="1:15" ht="80" x14ac:dyDescent="0.2">
      <c r="A95">
        <v>103</v>
      </c>
      <c r="B95" s="2" t="s">
        <v>4</v>
      </c>
      <c r="C95" s="1">
        <v>43959.453709293979</v>
      </c>
      <c r="D95" s="2" t="s">
        <v>201</v>
      </c>
      <c r="E95" s="2" t="s">
        <v>7</v>
      </c>
      <c r="F95" s="2" t="s">
        <v>8</v>
      </c>
      <c r="G95" s="2" t="s">
        <v>35</v>
      </c>
      <c r="H95" s="2" t="s">
        <v>10</v>
      </c>
      <c r="I95" s="2" t="s">
        <v>7</v>
      </c>
      <c r="J95" s="2" t="s">
        <v>6</v>
      </c>
      <c r="K95" s="2" t="s">
        <v>11</v>
      </c>
      <c r="L95" s="2" t="s">
        <v>21</v>
      </c>
      <c r="M95" s="2" t="s">
        <v>38</v>
      </c>
      <c r="N95" s="2" t="s">
        <v>14</v>
      </c>
      <c r="O95" s="2" t="s">
        <v>6</v>
      </c>
    </row>
    <row r="96" spans="1:15" ht="176" x14ac:dyDescent="0.2">
      <c r="A96">
        <v>337</v>
      </c>
      <c r="B96" s="2" t="s">
        <v>4</v>
      </c>
      <c r="C96" s="1">
        <v>43959.454243807872</v>
      </c>
      <c r="D96" s="2" t="s">
        <v>202</v>
      </c>
      <c r="E96" s="2" t="s">
        <v>7</v>
      </c>
      <c r="F96" s="2" t="s">
        <v>8</v>
      </c>
      <c r="G96" s="2" t="s">
        <v>35</v>
      </c>
      <c r="H96" s="2" t="s">
        <v>41</v>
      </c>
      <c r="I96" s="2" t="s">
        <v>31</v>
      </c>
      <c r="J96" s="2" t="s">
        <v>53</v>
      </c>
      <c r="K96" s="2" t="s">
        <v>20</v>
      </c>
      <c r="L96" s="2" t="s">
        <v>12</v>
      </c>
      <c r="M96" s="2" t="s">
        <v>13</v>
      </c>
      <c r="N96" s="2" t="s">
        <v>14</v>
      </c>
      <c r="O96" s="2" t="s">
        <v>203</v>
      </c>
    </row>
    <row r="97" spans="1:15" ht="32" x14ac:dyDescent="0.2">
      <c r="A97">
        <v>89</v>
      </c>
      <c r="B97" s="2" t="s">
        <v>4</v>
      </c>
      <c r="C97" s="1">
        <v>43959.456239432868</v>
      </c>
      <c r="D97" s="2" t="s">
        <v>204</v>
      </c>
      <c r="E97" s="2" t="s">
        <v>31</v>
      </c>
      <c r="F97" s="2" t="s">
        <v>8</v>
      </c>
      <c r="G97" s="2" t="s">
        <v>104</v>
      </c>
      <c r="H97" s="2" t="s">
        <v>10</v>
      </c>
      <c r="I97" s="2" t="s">
        <v>31</v>
      </c>
      <c r="J97" s="2" t="s">
        <v>10</v>
      </c>
      <c r="K97" s="2" t="s">
        <v>32</v>
      </c>
      <c r="L97" s="2" t="s">
        <v>12</v>
      </c>
      <c r="M97" s="2" t="s">
        <v>25</v>
      </c>
      <c r="N97" s="2" t="s">
        <v>14</v>
      </c>
      <c r="O97" s="2" t="s">
        <v>6</v>
      </c>
    </row>
    <row r="98" spans="1:15" ht="32" x14ac:dyDescent="0.2">
      <c r="A98">
        <v>145</v>
      </c>
      <c r="B98" s="2" t="s">
        <v>4</v>
      </c>
      <c r="C98" s="1">
        <v>43959.459901192131</v>
      </c>
      <c r="D98" s="2" t="s">
        <v>205</v>
      </c>
      <c r="E98" s="2" t="s">
        <v>7</v>
      </c>
      <c r="F98" s="2" t="s">
        <v>8</v>
      </c>
      <c r="G98" s="2" t="s">
        <v>35</v>
      </c>
      <c r="H98" s="2" t="s">
        <v>53</v>
      </c>
      <c r="I98" s="2" t="s">
        <v>7</v>
      </c>
      <c r="J98" s="2" t="s">
        <v>6</v>
      </c>
      <c r="K98" s="2" t="s">
        <v>77</v>
      </c>
      <c r="L98" s="2" t="s">
        <v>12</v>
      </c>
      <c r="M98" s="2" t="s">
        <v>25</v>
      </c>
      <c r="N98" s="2" t="s">
        <v>14</v>
      </c>
      <c r="O98" s="2" t="s">
        <v>6</v>
      </c>
    </row>
    <row r="99" spans="1:15" ht="80" x14ac:dyDescent="0.2">
      <c r="A99">
        <v>130</v>
      </c>
      <c r="B99" s="2" t="s">
        <v>4</v>
      </c>
      <c r="C99" s="1">
        <v>43959.464835578707</v>
      </c>
      <c r="D99" s="2" t="s">
        <v>206</v>
      </c>
      <c r="E99" s="2" t="s">
        <v>18</v>
      </c>
      <c r="F99" s="2" t="s">
        <v>8</v>
      </c>
      <c r="G99" s="2" t="s">
        <v>35</v>
      </c>
      <c r="H99" s="2" t="s">
        <v>41</v>
      </c>
      <c r="I99" s="2" t="s">
        <v>31</v>
      </c>
      <c r="J99" s="2" t="s">
        <v>53</v>
      </c>
      <c r="K99" s="2" t="s">
        <v>37</v>
      </c>
      <c r="L99" s="2" t="s">
        <v>12</v>
      </c>
      <c r="M99" s="2" t="s">
        <v>25</v>
      </c>
      <c r="N99" s="2" t="s">
        <v>7</v>
      </c>
      <c r="O99" s="2" t="s">
        <v>207</v>
      </c>
    </row>
    <row r="100" spans="1:15" ht="144" x14ac:dyDescent="0.2">
      <c r="A100">
        <v>339</v>
      </c>
      <c r="B100" s="2" t="s">
        <v>4</v>
      </c>
      <c r="C100" s="1">
        <v>43959.478243124999</v>
      </c>
      <c r="D100" s="2" t="s">
        <v>208</v>
      </c>
      <c r="E100" s="2" t="s">
        <v>31</v>
      </c>
      <c r="F100" s="2" t="s">
        <v>8</v>
      </c>
      <c r="G100" s="2" t="s">
        <v>35</v>
      </c>
      <c r="H100" s="2" t="s">
        <v>10</v>
      </c>
      <c r="I100" s="2" t="s">
        <v>7</v>
      </c>
      <c r="J100" s="2" t="s">
        <v>6</v>
      </c>
      <c r="K100" s="2" t="s">
        <v>37</v>
      </c>
      <c r="L100" s="2" t="s">
        <v>59</v>
      </c>
      <c r="M100" s="2" t="s">
        <v>209</v>
      </c>
      <c r="N100" s="2" t="s">
        <v>39</v>
      </c>
      <c r="O100" s="2" t="s">
        <v>210</v>
      </c>
    </row>
    <row r="101" spans="1:15" ht="80" x14ac:dyDescent="0.2">
      <c r="A101">
        <v>106</v>
      </c>
      <c r="B101" s="2" t="s">
        <v>4</v>
      </c>
      <c r="C101" s="1">
        <v>43959.488533368058</v>
      </c>
      <c r="D101" s="2" t="s">
        <v>211</v>
      </c>
      <c r="E101" s="2" t="s">
        <v>7</v>
      </c>
      <c r="F101" s="2" t="s">
        <v>8</v>
      </c>
      <c r="G101" s="2" t="s">
        <v>35</v>
      </c>
      <c r="H101" s="2" t="s">
        <v>36</v>
      </c>
      <c r="I101" s="2" t="s">
        <v>31</v>
      </c>
      <c r="J101" s="2" t="s">
        <v>19</v>
      </c>
      <c r="K101" s="2" t="s">
        <v>212</v>
      </c>
      <c r="L101" s="2" t="s">
        <v>21</v>
      </c>
      <c r="M101" s="2" t="s">
        <v>25</v>
      </c>
      <c r="N101" s="2" t="s">
        <v>14</v>
      </c>
      <c r="O101" s="2" t="s">
        <v>6</v>
      </c>
    </row>
    <row r="102" spans="1:15" ht="32" x14ac:dyDescent="0.2">
      <c r="A102">
        <v>59</v>
      </c>
      <c r="B102" s="2" t="s">
        <v>4</v>
      </c>
      <c r="C102" s="1">
        <v>43959.497435868056</v>
      </c>
      <c r="D102" s="2" t="s">
        <v>213</v>
      </c>
      <c r="E102" s="2" t="s">
        <v>18</v>
      </c>
      <c r="F102" s="2" t="s">
        <v>29</v>
      </c>
      <c r="G102" s="2" t="s">
        <v>9</v>
      </c>
      <c r="H102" s="2" t="s">
        <v>66</v>
      </c>
      <c r="I102" s="2" t="s">
        <v>18</v>
      </c>
      <c r="J102" s="2" t="s">
        <v>107</v>
      </c>
      <c r="K102" s="2" t="s">
        <v>37</v>
      </c>
      <c r="L102" s="2" t="s">
        <v>12</v>
      </c>
      <c r="M102" s="2" t="s">
        <v>25</v>
      </c>
      <c r="N102" s="2" t="s">
        <v>7</v>
      </c>
      <c r="O102" s="2" t="s">
        <v>6</v>
      </c>
    </row>
    <row r="103" spans="1:15" ht="240" x14ac:dyDescent="0.2">
      <c r="A103">
        <v>283</v>
      </c>
      <c r="B103" s="2" t="s">
        <v>4</v>
      </c>
      <c r="C103" s="1">
        <v>43959.499648067133</v>
      </c>
      <c r="D103" s="2" t="s">
        <v>214</v>
      </c>
      <c r="E103" s="2" t="s">
        <v>7</v>
      </c>
      <c r="F103" s="2" t="s">
        <v>8</v>
      </c>
      <c r="G103" s="2" t="s">
        <v>17</v>
      </c>
      <c r="H103" s="2" t="s">
        <v>46</v>
      </c>
      <c r="I103" s="2" t="s">
        <v>7</v>
      </c>
      <c r="J103" s="2" t="s">
        <v>6</v>
      </c>
      <c r="K103" s="2" t="s">
        <v>134</v>
      </c>
      <c r="L103" s="2" t="s">
        <v>87</v>
      </c>
      <c r="M103" s="2" t="s">
        <v>38</v>
      </c>
      <c r="N103" s="2" t="s">
        <v>14</v>
      </c>
      <c r="O103" s="2" t="s">
        <v>215</v>
      </c>
    </row>
    <row r="104" spans="1:15" ht="32" x14ac:dyDescent="0.2">
      <c r="A104">
        <v>81</v>
      </c>
      <c r="B104" s="2" t="s">
        <v>4</v>
      </c>
      <c r="C104" s="1">
        <v>43959.502994780094</v>
      </c>
      <c r="D104" s="2" t="s">
        <v>216</v>
      </c>
      <c r="E104" s="2" t="s">
        <v>31</v>
      </c>
      <c r="F104" s="2" t="s">
        <v>8</v>
      </c>
      <c r="G104" s="2" t="s">
        <v>35</v>
      </c>
      <c r="H104" s="2" t="s">
        <v>46</v>
      </c>
      <c r="I104" s="2" t="s">
        <v>18</v>
      </c>
      <c r="J104" s="2" t="s">
        <v>36</v>
      </c>
      <c r="K104" s="2" t="s">
        <v>11</v>
      </c>
      <c r="L104" s="2" t="s">
        <v>12</v>
      </c>
      <c r="M104" s="2" t="s">
        <v>22</v>
      </c>
      <c r="N104" s="2" t="s">
        <v>7</v>
      </c>
      <c r="O104" s="2" t="s">
        <v>6</v>
      </c>
    </row>
    <row r="105" spans="1:15" ht="48" x14ac:dyDescent="0.2">
      <c r="A105">
        <v>267</v>
      </c>
      <c r="B105" s="2" t="s">
        <v>4</v>
      </c>
      <c r="C105" s="1">
        <v>43959.503018680552</v>
      </c>
      <c r="D105" s="2" t="s">
        <v>217</v>
      </c>
      <c r="E105" s="2" t="s">
        <v>7</v>
      </c>
      <c r="F105" s="2" t="s">
        <v>8</v>
      </c>
      <c r="G105" s="2" t="s">
        <v>9</v>
      </c>
      <c r="H105" s="2" t="s">
        <v>10</v>
      </c>
      <c r="I105" s="2" t="s">
        <v>7</v>
      </c>
      <c r="J105" s="2" t="s">
        <v>6</v>
      </c>
      <c r="K105" s="2" t="s">
        <v>11</v>
      </c>
      <c r="L105" s="2" t="s">
        <v>12</v>
      </c>
      <c r="M105" s="2" t="s">
        <v>55</v>
      </c>
      <c r="N105" s="2" t="s">
        <v>7</v>
      </c>
      <c r="O105" s="2" t="s">
        <v>6</v>
      </c>
    </row>
    <row r="106" spans="1:15" ht="64" x14ac:dyDescent="0.2">
      <c r="A106">
        <v>253</v>
      </c>
      <c r="B106" s="2" t="s">
        <v>4</v>
      </c>
      <c r="C106" s="1">
        <v>43959.504766874998</v>
      </c>
      <c r="D106" s="2" t="s">
        <v>218</v>
      </c>
      <c r="E106" s="2" t="s">
        <v>31</v>
      </c>
      <c r="F106" s="2" t="s">
        <v>72</v>
      </c>
      <c r="G106" s="2" t="s">
        <v>9</v>
      </c>
      <c r="H106" s="2" t="s">
        <v>10</v>
      </c>
      <c r="I106" s="2" t="s">
        <v>7</v>
      </c>
      <c r="J106" s="2" t="s">
        <v>6</v>
      </c>
      <c r="K106" s="2" t="s">
        <v>219</v>
      </c>
      <c r="L106" s="2" t="s">
        <v>59</v>
      </c>
      <c r="M106" s="2" t="s">
        <v>113</v>
      </c>
      <c r="N106" s="2" t="s">
        <v>39</v>
      </c>
      <c r="O106" s="2" t="s">
        <v>220</v>
      </c>
    </row>
    <row r="107" spans="1:15" ht="32" x14ac:dyDescent="0.2">
      <c r="A107">
        <v>134</v>
      </c>
      <c r="B107" s="2" t="s">
        <v>4</v>
      </c>
      <c r="C107" s="1">
        <v>43959.509332662034</v>
      </c>
      <c r="D107" s="2" t="s">
        <v>221</v>
      </c>
      <c r="E107" s="2" t="s">
        <v>31</v>
      </c>
      <c r="F107" s="2" t="s">
        <v>8</v>
      </c>
      <c r="G107" s="2" t="s">
        <v>35</v>
      </c>
      <c r="H107" s="2" t="s">
        <v>19</v>
      </c>
      <c r="I107" s="2" t="s">
        <v>31</v>
      </c>
      <c r="J107" s="2" t="s">
        <v>36</v>
      </c>
      <c r="K107" s="2" t="s">
        <v>134</v>
      </c>
      <c r="L107" s="2" t="s">
        <v>12</v>
      </c>
      <c r="M107" s="2" t="s">
        <v>25</v>
      </c>
      <c r="N107" s="2" t="s">
        <v>7</v>
      </c>
      <c r="O107" s="2" t="s">
        <v>222</v>
      </c>
    </row>
    <row r="108" spans="1:15" ht="32" x14ac:dyDescent="0.2">
      <c r="A108">
        <v>98</v>
      </c>
      <c r="B108" s="2" t="s">
        <v>4</v>
      </c>
      <c r="C108" s="1">
        <v>43959.512835046298</v>
      </c>
      <c r="D108" s="2" t="s">
        <v>223</v>
      </c>
      <c r="E108" s="2" t="s">
        <v>7</v>
      </c>
      <c r="F108" s="2" t="s">
        <v>8</v>
      </c>
      <c r="G108" s="2" t="s">
        <v>9</v>
      </c>
      <c r="H108" s="2" t="s">
        <v>36</v>
      </c>
      <c r="I108" s="2" t="s">
        <v>31</v>
      </c>
      <c r="J108" s="2" t="s">
        <v>165</v>
      </c>
      <c r="K108" s="2" t="s">
        <v>224</v>
      </c>
      <c r="L108" s="2" t="s">
        <v>12</v>
      </c>
      <c r="M108" s="2" t="s">
        <v>13</v>
      </c>
      <c r="N108" s="2" t="s">
        <v>7</v>
      </c>
      <c r="O108" s="2" t="s">
        <v>6</v>
      </c>
    </row>
    <row r="109" spans="1:15" ht="409.6" x14ac:dyDescent="0.2">
      <c r="A109">
        <v>540</v>
      </c>
      <c r="B109" s="2" t="s">
        <v>4</v>
      </c>
      <c r="C109" s="1">
        <v>43959.514040428243</v>
      </c>
      <c r="D109" s="2" t="s">
        <v>225</v>
      </c>
      <c r="E109" s="2" t="s">
        <v>31</v>
      </c>
      <c r="F109" s="2" t="s">
        <v>72</v>
      </c>
      <c r="G109" s="2" t="s">
        <v>17</v>
      </c>
      <c r="H109" s="2" t="s">
        <v>10</v>
      </c>
      <c r="I109" s="2" t="s">
        <v>7</v>
      </c>
      <c r="J109" s="2" t="s">
        <v>6</v>
      </c>
      <c r="K109" s="2" t="s">
        <v>11</v>
      </c>
      <c r="L109" s="2" t="s">
        <v>87</v>
      </c>
      <c r="M109" s="2" t="s">
        <v>25</v>
      </c>
      <c r="N109" s="2" t="s">
        <v>7</v>
      </c>
      <c r="O109" s="2" t="s">
        <v>226</v>
      </c>
    </row>
    <row r="110" spans="1:15" ht="32" x14ac:dyDescent="0.2">
      <c r="A110">
        <v>103</v>
      </c>
      <c r="B110" s="2" t="s">
        <v>4</v>
      </c>
      <c r="C110" s="1">
        <v>43959.517666956017</v>
      </c>
      <c r="D110" s="2" t="s">
        <v>227</v>
      </c>
      <c r="E110" s="2" t="s">
        <v>7</v>
      </c>
      <c r="F110" s="2" t="s">
        <v>8</v>
      </c>
      <c r="G110" s="2" t="s">
        <v>17</v>
      </c>
      <c r="H110" s="2" t="s">
        <v>36</v>
      </c>
      <c r="I110" s="2" t="s">
        <v>18</v>
      </c>
      <c r="J110" s="2" t="s">
        <v>36</v>
      </c>
      <c r="K110" s="2" t="s">
        <v>20</v>
      </c>
      <c r="L110" s="2" t="s">
        <v>12</v>
      </c>
      <c r="M110" s="2" t="s">
        <v>25</v>
      </c>
      <c r="N110" s="2" t="s">
        <v>7</v>
      </c>
      <c r="O110" s="2" t="s">
        <v>6</v>
      </c>
    </row>
    <row r="111" spans="1:15" ht="112" x14ac:dyDescent="0.2">
      <c r="A111">
        <v>152</v>
      </c>
      <c r="B111" s="2" t="s">
        <v>4</v>
      </c>
      <c r="C111" s="1">
        <v>43959.537608842591</v>
      </c>
      <c r="D111" s="2" t="s">
        <v>228</v>
      </c>
      <c r="E111" s="2" t="s">
        <v>18</v>
      </c>
      <c r="F111" s="2" t="s">
        <v>29</v>
      </c>
      <c r="G111" s="2" t="s">
        <v>9</v>
      </c>
      <c r="H111" s="2" t="s">
        <v>107</v>
      </c>
      <c r="I111" s="2" t="s">
        <v>7</v>
      </c>
      <c r="J111" s="2" t="s">
        <v>6</v>
      </c>
      <c r="K111" s="2" t="s">
        <v>229</v>
      </c>
      <c r="L111" s="2" t="s">
        <v>12</v>
      </c>
      <c r="M111" s="2" t="s">
        <v>25</v>
      </c>
      <c r="N111" s="2" t="s">
        <v>7</v>
      </c>
      <c r="O111" s="2" t="s">
        <v>230</v>
      </c>
    </row>
    <row r="112" spans="1:15" ht="208" x14ac:dyDescent="0.2">
      <c r="A112">
        <v>238</v>
      </c>
      <c r="B112" s="2" t="s">
        <v>4</v>
      </c>
      <c r="C112" s="1">
        <v>43959.552204432868</v>
      </c>
      <c r="D112" s="2" t="s">
        <v>231</v>
      </c>
      <c r="E112" s="2" t="s">
        <v>7</v>
      </c>
      <c r="F112" s="2" t="s">
        <v>8</v>
      </c>
      <c r="G112" s="2" t="s">
        <v>9</v>
      </c>
      <c r="H112" s="2" t="s">
        <v>19</v>
      </c>
      <c r="I112" s="2" t="s">
        <v>7</v>
      </c>
      <c r="J112" s="2" t="s">
        <v>6</v>
      </c>
      <c r="K112" s="2" t="s">
        <v>11</v>
      </c>
      <c r="L112" s="2" t="s">
        <v>12</v>
      </c>
      <c r="M112" s="2" t="s">
        <v>38</v>
      </c>
      <c r="N112" s="2" t="s">
        <v>14</v>
      </c>
      <c r="O112" s="2" t="s">
        <v>232</v>
      </c>
    </row>
    <row r="113" spans="1:15" ht="32" x14ac:dyDescent="0.2">
      <c r="A113">
        <v>81</v>
      </c>
      <c r="B113" s="2" t="s">
        <v>4</v>
      </c>
      <c r="C113" s="1">
        <v>43959.55690546296</v>
      </c>
      <c r="D113" s="2" t="s">
        <v>233</v>
      </c>
      <c r="E113" s="2" t="s">
        <v>18</v>
      </c>
      <c r="F113" s="2" t="s">
        <v>29</v>
      </c>
      <c r="G113" s="2" t="s">
        <v>81</v>
      </c>
      <c r="H113" s="2" t="s">
        <v>10</v>
      </c>
      <c r="I113" s="2" t="s">
        <v>18</v>
      </c>
      <c r="J113" s="2" t="s">
        <v>10</v>
      </c>
      <c r="K113" s="2" t="s">
        <v>62</v>
      </c>
      <c r="L113" s="2" t="s">
        <v>12</v>
      </c>
      <c r="M113" s="2" t="s">
        <v>13</v>
      </c>
      <c r="N113" s="2" t="s">
        <v>7</v>
      </c>
      <c r="O113" s="2" t="s">
        <v>6</v>
      </c>
    </row>
    <row r="114" spans="1:15" ht="112" x14ac:dyDescent="0.2">
      <c r="A114">
        <v>279</v>
      </c>
      <c r="B114" s="2" t="s">
        <v>4</v>
      </c>
      <c r="C114" s="1">
        <v>43959.579581967591</v>
      </c>
      <c r="D114" s="2" t="s">
        <v>234</v>
      </c>
      <c r="E114" s="2" t="s">
        <v>31</v>
      </c>
      <c r="F114" s="2" t="s">
        <v>8</v>
      </c>
      <c r="G114" s="2" t="s">
        <v>17</v>
      </c>
      <c r="H114" s="2" t="s">
        <v>53</v>
      </c>
      <c r="I114" s="2" t="s">
        <v>31</v>
      </c>
      <c r="J114" s="2" t="s">
        <v>19</v>
      </c>
      <c r="K114" s="2" t="s">
        <v>11</v>
      </c>
      <c r="L114" s="2" t="s">
        <v>12</v>
      </c>
      <c r="M114" s="2" t="s">
        <v>25</v>
      </c>
      <c r="N114" s="2" t="s">
        <v>7</v>
      </c>
      <c r="O114" s="2" t="s">
        <v>235</v>
      </c>
    </row>
    <row r="115" spans="1:15" ht="64" x14ac:dyDescent="0.2">
      <c r="A115">
        <v>179</v>
      </c>
      <c r="B115" s="2" t="s">
        <v>4</v>
      </c>
      <c r="C115" s="1">
        <v>43959.59317630787</v>
      </c>
      <c r="D115" s="2" t="s">
        <v>236</v>
      </c>
      <c r="E115" s="2" t="s">
        <v>7</v>
      </c>
      <c r="F115" s="2" t="s">
        <v>8</v>
      </c>
      <c r="G115" s="2" t="s">
        <v>17</v>
      </c>
      <c r="H115" s="2" t="s">
        <v>107</v>
      </c>
      <c r="I115" s="2" t="s">
        <v>18</v>
      </c>
      <c r="J115" s="2" t="s">
        <v>53</v>
      </c>
      <c r="K115" s="2" t="s">
        <v>11</v>
      </c>
      <c r="L115" s="2" t="s">
        <v>87</v>
      </c>
      <c r="M115" s="2" t="s">
        <v>25</v>
      </c>
      <c r="N115" s="2" t="s">
        <v>14</v>
      </c>
      <c r="O115" s="2" t="s">
        <v>237</v>
      </c>
    </row>
    <row r="116" spans="1:15" ht="64" x14ac:dyDescent="0.2">
      <c r="A116">
        <v>145</v>
      </c>
      <c r="B116" s="2" t="s">
        <v>4</v>
      </c>
      <c r="C116" s="1">
        <v>43959.607007395833</v>
      </c>
      <c r="D116" s="2" t="s">
        <v>238</v>
      </c>
      <c r="E116" s="2" t="s">
        <v>7</v>
      </c>
      <c r="F116" s="2" t="s">
        <v>29</v>
      </c>
      <c r="G116" s="2" t="s">
        <v>17</v>
      </c>
      <c r="H116" s="2" t="s">
        <v>10</v>
      </c>
      <c r="I116" s="2" t="s">
        <v>7</v>
      </c>
      <c r="J116" s="2" t="s">
        <v>6</v>
      </c>
      <c r="K116" s="2" t="s">
        <v>37</v>
      </c>
      <c r="L116" s="2" t="s">
        <v>12</v>
      </c>
      <c r="M116" s="2" t="s">
        <v>38</v>
      </c>
      <c r="N116" s="2" t="s">
        <v>39</v>
      </c>
      <c r="O116" s="2" t="s">
        <v>239</v>
      </c>
    </row>
    <row r="117" spans="1:15" ht="32" x14ac:dyDescent="0.2">
      <c r="A117">
        <v>93</v>
      </c>
      <c r="B117" s="2" t="s">
        <v>4</v>
      </c>
      <c r="C117" s="1">
        <v>43959.629780069445</v>
      </c>
      <c r="D117" s="2" t="s">
        <v>240</v>
      </c>
      <c r="E117" s="2" t="s">
        <v>18</v>
      </c>
      <c r="F117" s="2" t="s">
        <v>29</v>
      </c>
      <c r="G117" s="2" t="s">
        <v>35</v>
      </c>
      <c r="H117" s="2" t="s">
        <v>241</v>
      </c>
      <c r="I117" s="2" t="s">
        <v>31</v>
      </c>
      <c r="J117" s="2" t="s">
        <v>107</v>
      </c>
      <c r="K117" s="2" t="s">
        <v>77</v>
      </c>
      <c r="L117" s="2" t="s">
        <v>12</v>
      </c>
      <c r="M117" s="2" t="s">
        <v>25</v>
      </c>
      <c r="N117" s="2" t="s">
        <v>7</v>
      </c>
      <c r="O117" s="2" t="s">
        <v>6</v>
      </c>
    </row>
    <row r="118" spans="1:15" ht="32" x14ac:dyDescent="0.2">
      <c r="A118">
        <v>144</v>
      </c>
      <c r="B118" s="2" t="s">
        <v>4</v>
      </c>
      <c r="C118" s="1">
        <v>43959.641884872683</v>
      </c>
      <c r="D118" s="2" t="s">
        <v>242</v>
      </c>
      <c r="E118" s="2" t="s">
        <v>7</v>
      </c>
      <c r="F118" s="2" t="s">
        <v>8</v>
      </c>
      <c r="G118" s="2" t="s">
        <v>35</v>
      </c>
      <c r="H118" s="2" t="s">
        <v>10</v>
      </c>
      <c r="I118" s="2" t="s">
        <v>7</v>
      </c>
      <c r="J118" s="2" t="s">
        <v>6</v>
      </c>
      <c r="K118" s="2" t="s">
        <v>11</v>
      </c>
      <c r="L118" s="2" t="s">
        <v>12</v>
      </c>
      <c r="M118" s="2" t="s">
        <v>25</v>
      </c>
      <c r="N118" s="2" t="s">
        <v>14</v>
      </c>
      <c r="O118" s="2" t="s">
        <v>243</v>
      </c>
    </row>
    <row r="119" spans="1:15" ht="32" x14ac:dyDescent="0.2">
      <c r="A119">
        <v>109</v>
      </c>
      <c r="B119" s="2" t="s">
        <v>4</v>
      </c>
      <c r="C119" s="1">
        <v>43959.657478877314</v>
      </c>
      <c r="D119" s="2" t="s">
        <v>244</v>
      </c>
      <c r="E119" s="2" t="s">
        <v>18</v>
      </c>
      <c r="F119" s="2" t="s">
        <v>29</v>
      </c>
      <c r="G119" s="2" t="s">
        <v>81</v>
      </c>
      <c r="H119" s="2" t="s">
        <v>10</v>
      </c>
      <c r="I119" s="2" t="s">
        <v>18</v>
      </c>
      <c r="J119" s="2" t="s">
        <v>165</v>
      </c>
      <c r="K119" s="2" t="s">
        <v>77</v>
      </c>
      <c r="L119" s="2" t="s">
        <v>12</v>
      </c>
      <c r="M119" s="2" t="s">
        <v>25</v>
      </c>
      <c r="N119" s="2" t="s">
        <v>7</v>
      </c>
      <c r="O119" s="2" t="s">
        <v>6</v>
      </c>
    </row>
    <row r="120" spans="1:15" ht="48" x14ac:dyDescent="0.2">
      <c r="A120">
        <v>131</v>
      </c>
      <c r="B120" s="2" t="s">
        <v>4</v>
      </c>
      <c r="C120" s="1">
        <v>43959.677233368056</v>
      </c>
      <c r="D120" s="2" t="s">
        <v>245</v>
      </c>
      <c r="E120" s="2" t="s">
        <v>7</v>
      </c>
      <c r="F120" s="2" t="s">
        <v>8</v>
      </c>
      <c r="G120" s="2" t="s">
        <v>35</v>
      </c>
      <c r="H120" s="2" t="s">
        <v>36</v>
      </c>
      <c r="I120" s="2" t="s">
        <v>7</v>
      </c>
      <c r="J120" s="2" t="s">
        <v>6</v>
      </c>
      <c r="K120" s="2" t="s">
        <v>11</v>
      </c>
      <c r="L120" s="2" t="s">
        <v>87</v>
      </c>
      <c r="M120" s="2" t="s">
        <v>209</v>
      </c>
      <c r="N120" s="2" t="s">
        <v>14</v>
      </c>
      <c r="O120" s="2" t="s">
        <v>246</v>
      </c>
    </row>
    <row r="121" spans="1:15" ht="48" x14ac:dyDescent="0.2">
      <c r="A121">
        <v>131</v>
      </c>
      <c r="B121" s="2" t="s">
        <v>4</v>
      </c>
      <c r="C121" s="1">
        <v>43959.7265143287</v>
      </c>
      <c r="D121" s="2" t="s">
        <v>247</v>
      </c>
      <c r="E121" s="2" t="s">
        <v>7</v>
      </c>
      <c r="F121" s="2" t="s">
        <v>29</v>
      </c>
      <c r="G121" s="2" t="s">
        <v>35</v>
      </c>
      <c r="H121" s="2" t="s">
        <v>10</v>
      </c>
      <c r="I121" s="2" t="s">
        <v>7</v>
      </c>
      <c r="J121" s="2" t="s">
        <v>6</v>
      </c>
      <c r="K121" s="2" t="s">
        <v>11</v>
      </c>
      <c r="L121" s="2" t="s">
        <v>12</v>
      </c>
      <c r="M121" s="2" t="s">
        <v>25</v>
      </c>
      <c r="N121" s="2" t="s">
        <v>14</v>
      </c>
      <c r="O121" s="2" t="s">
        <v>248</v>
      </c>
    </row>
    <row r="122" spans="1:15" ht="16" x14ac:dyDescent="0.2">
      <c r="A122">
        <v>61</v>
      </c>
      <c r="B122" s="2" t="s">
        <v>4</v>
      </c>
      <c r="C122" s="1">
        <v>43959.727708796294</v>
      </c>
      <c r="D122" s="2" t="s">
        <v>249</v>
      </c>
      <c r="E122" s="2" t="s">
        <v>31</v>
      </c>
      <c r="F122" s="2" t="s">
        <v>8</v>
      </c>
      <c r="G122" s="2" t="s">
        <v>17</v>
      </c>
      <c r="H122" s="2" t="s">
        <v>19</v>
      </c>
      <c r="I122" s="2" t="s">
        <v>7</v>
      </c>
      <c r="J122" s="2" t="s">
        <v>6</v>
      </c>
      <c r="K122" s="2" t="s">
        <v>11</v>
      </c>
      <c r="L122" s="2" t="s">
        <v>97</v>
      </c>
      <c r="M122" s="2" t="s">
        <v>209</v>
      </c>
      <c r="N122" s="2" t="s">
        <v>14</v>
      </c>
      <c r="O122" s="2" t="s">
        <v>6</v>
      </c>
    </row>
    <row r="123" spans="1:15" ht="32" x14ac:dyDescent="0.2">
      <c r="A123">
        <v>152</v>
      </c>
      <c r="B123" s="2" t="s">
        <v>4</v>
      </c>
      <c r="C123" s="1">
        <v>43959.753598761577</v>
      </c>
      <c r="D123" s="2" t="s">
        <v>250</v>
      </c>
      <c r="E123" s="2" t="s">
        <v>7</v>
      </c>
      <c r="F123" s="2" t="s">
        <v>8</v>
      </c>
      <c r="G123" s="2" t="s">
        <v>35</v>
      </c>
      <c r="H123" s="2" t="s">
        <v>10</v>
      </c>
      <c r="I123" s="2" t="s">
        <v>31</v>
      </c>
      <c r="J123" s="2" t="s">
        <v>36</v>
      </c>
      <c r="K123" s="2" t="s">
        <v>11</v>
      </c>
      <c r="L123" s="2" t="s">
        <v>12</v>
      </c>
      <c r="M123" s="2" t="s">
        <v>95</v>
      </c>
      <c r="N123" s="2" t="s">
        <v>14</v>
      </c>
      <c r="O123" s="2" t="s">
        <v>6</v>
      </c>
    </row>
    <row r="124" spans="1:15" ht="32" x14ac:dyDescent="0.2">
      <c r="A124">
        <v>144</v>
      </c>
      <c r="B124" s="2" t="s">
        <v>4</v>
      </c>
      <c r="C124" s="1">
        <v>43959.755841481485</v>
      </c>
      <c r="D124" s="2" t="s">
        <v>251</v>
      </c>
      <c r="E124" s="2" t="s">
        <v>7</v>
      </c>
      <c r="F124" s="2" t="s">
        <v>8</v>
      </c>
      <c r="G124" s="2" t="s">
        <v>35</v>
      </c>
      <c r="H124" s="2" t="s">
        <v>46</v>
      </c>
      <c r="I124" s="2" t="s">
        <v>7</v>
      </c>
      <c r="J124" s="2" t="s">
        <v>6</v>
      </c>
      <c r="K124" s="2" t="s">
        <v>48</v>
      </c>
      <c r="L124" s="2" t="s">
        <v>12</v>
      </c>
      <c r="M124" s="2" t="s">
        <v>25</v>
      </c>
      <c r="N124" s="2" t="s">
        <v>14</v>
      </c>
      <c r="O124" s="2" t="s">
        <v>6</v>
      </c>
    </row>
    <row r="125" spans="1:15" ht="32" x14ac:dyDescent="0.2">
      <c r="A125">
        <v>124</v>
      </c>
      <c r="B125" s="2" t="s">
        <v>4</v>
      </c>
      <c r="C125" s="1">
        <v>43959.772636527778</v>
      </c>
      <c r="D125" s="2" t="s">
        <v>252</v>
      </c>
      <c r="E125" s="2" t="s">
        <v>7</v>
      </c>
      <c r="F125" s="2" t="s">
        <v>8</v>
      </c>
      <c r="G125" s="2" t="s">
        <v>17</v>
      </c>
      <c r="H125" s="2" t="s">
        <v>107</v>
      </c>
      <c r="I125" s="2" t="s">
        <v>31</v>
      </c>
      <c r="J125" s="2" t="s">
        <v>10</v>
      </c>
      <c r="K125" s="2" t="s">
        <v>37</v>
      </c>
      <c r="L125" s="2" t="s">
        <v>12</v>
      </c>
      <c r="M125" s="2" t="s">
        <v>25</v>
      </c>
      <c r="N125" s="2" t="s">
        <v>14</v>
      </c>
      <c r="O125" s="2" t="s">
        <v>6</v>
      </c>
    </row>
    <row r="126" spans="1:15" ht="80" x14ac:dyDescent="0.2">
      <c r="A126">
        <v>139</v>
      </c>
      <c r="B126" s="2" t="s">
        <v>4</v>
      </c>
      <c r="C126" s="1">
        <v>43959.798650289355</v>
      </c>
      <c r="D126" s="2" t="s">
        <v>253</v>
      </c>
      <c r="E126" s="2" t="s">
        <v>31</v>
      </c>
      <c r="F126" s="2" t="s">
        <v>8</v>
      </c>
      <c r="G126" s="2" t="s">
        <v>35</v>
      </c>
      <c r="H126" s="2" t="s">
        <v>10</v>
      </c>
      <c r="I126" s="2" t="s">
        <v>7</v>
      </c>
      <c r="J126" s="2" t="s">
        <v>6</v>
      </c>
      <c r="K126" s="2" t="s">
        <v>37</v>
      </c>
      <c r="L126" s="2" t="s">
        <v>12</v>
      </c>
      <c r="M126" s="2" t="s">
        <v>113</v>
      </c>
      <c r="N126" s="2" t="s">
        <v>14</v>
      </c>
      <c r="O126" s="2" t="s">
        <v>254</v>
      </c>
    </row>
    <row r="127" spans="1:15" ht="32" x14ac:dyDescent="0.2">
      <c r="A127">
        <v>221</v>
      </c>
      <c r="B127" s="2" t="s">
        <v>4</v>
      </c>
      <c r="C127" s="1">
        <v>43959.871408263891</v>
      </c>
      <c r="D127" s="2" t="s">
        <v>255</v>
      </c>
      <c r="E127" s="2" t="s">
        <v>7</v>
      </c>
      <c r="F127" s="2" t="s">
        <v>8</v>
      </c>
      <c r="G127" s="2" t="s">
        <v>17</v>
      </c>
      <c r="H127" s="2" t="s">
        <v>41</v>
      </c>
      <c r="I127" s="2" t="s">
        <v>18</v>
      </c>
      <c r="J127" s="2" t="s">
        <v>19</v>
      </c>
      <c r="K127" s="2" t="s">
        <v>11</v>
      </c>
      <c r="L127" s="2" t="s">
        <v>12</v>
      </c>
      <c r="M127" s="2" t="s">
        <v>25</v>
      </c>
      <c r="N127" s="2" t="s">
        <v>14</v>
      </c>
      <c r="O127" s="2" t="s">
        <v>256</v>
      </c>
    </row>
    <row r="128" spans="1:15" ht="96" x14ac:dyDescent="0.2">
      <c r="A128">
        <v>292</v>
      </c>
      <c r="B128" s="2" t="s">
        <v>4</v>
      </c>
      <c r="C128" s="1">
        <v>43959.871652222224</v>
      </c>
      <c r="D128" s="2" t="s">
        <v>257</v>
      </c>
      <c r="E128" s="2" t="s">
        <v>18</v>
      </c>
      <c r="F128" s="2" t="s">
        <v>72</v>
      </c>
      <c r="G128" s="2" t="s">
        <v>9</v>
      </c>
      <c r="H128" s="2" t="s">
        <v>10</v>
      </c>
      <c r="I128" s="2" t="s">
        <v>31</v>
      </c>
      <c r="J128" s="2" t="s">
        <v>10</v>
      </c>
      <c r="K128" s="2" t="s">
        <v>77</v>
      </c>
      <c r="L128" s="2" t="s">
        <v>12</v>
      </c>
      <c r="M128" s="2" t="s">
        <v>25</v>
      </c>
      <c r="N128" s="2" t="s">
        <v>95</v>
      </c>
      <c r="O128" s="2" t="s">
        <v>258</v>
      </c>
    </row>
    <row r="129" spans="1:15" ht="32" x14ac:dyDescent="0.2">
      <c r="A129">
        <v>119</v>
      </c>
      <c r="B129" s="2" t="s">
        <v>4</v>
      </c>
      <c r="C129" s="1">
        <v>43959.908062685186</v>
      </c>
      <c r="D129" s="2" t="s">
        <v>259</v>
      </c>
      <c r="E129" s="2" t="s">
        <v>7</v>
      </c>
      <c r="F129" s="2" t="s">
        <v>8</v>
      </c>
      <c r="G129" s="2" t="s">
        <v>17</v>
      </c>
      <c r="H129" s="2" t="s">
        <v>10</v>
      </c>
      <c r="I129" s="2" t="s">
        <v>7</v>
      </c>
      <c r="J129" s="2" t="s">
        <v>6</v>
      </c>
      <c r="K129" s="2" t="s">
        <v>11</v>
      </c>
      <c r="L129" s="2" t="s">
        <v>12</v>
      </c>
      <c r="M129" s="2" t="s">
        <v>25</v>
      </c>
      <c r="N129" s="2" t="s">
        <v>14</v>
      </c>
      <c r="O129" s="2" t="s">
        <v>6</v>
      </c>
    </row>
    <row r="130" spans="1:15" ht="48" x14ac:dyDescent="0.2">
      <c r="A130">
        <v>220</v>
      </c>
      <c r="B130" s="2" t="s">
        <v>4</v>
      </c>
      <c r="C130" s="1">
        <v>43960.24196378472</v>
      </c>
      <c r="D130" s="2" t="s">
        <v>260</v>
      </c>
      <c r="E130" s="2" t="s">
        <v>31</v>
      </c>
      <c r="F130" s="2" t="s">
        <v>8</v>
      </c>
      <c r="G130" s="2" t="s">
        <v>81</v>
      </c>
      <c r="H130" s="2" t="s">
        <v>36</v>
      </c>
      <c r="I130" s="2" t="s">
        <v>31</v>
      </c>
      <c r="J130" s="2" t="s">
        <v>10</v>
      </c>
      <c r="K130" s="2" t="s">
        <v>37</v>
      </c>
      <c r="L130" s="2" t="s">
        <v>261</v>
      </c>
      <c r="M130" s="2" t="s">
        <v>25</v>
      </c>
      <c r="N130" s="2" t="s">
        <v>7</v>
      </c>
      <c r="O130" s="2" t="s">
        <v>262</v>
      </c>
    </row>
    <row r="131" spans="1:15" ht="32" x14ac:dyDescent="0.2">
      <c r="A131">
        <v>105</v>
      </c>
      <c r="B131" s="2" t="s">
        <v>4</v>
      </c>
      <c r="C131" s="1">
        <v>43960.260881666669</v>
      </c>
      <c r="D131" s="2" t="s">
        <v>263</v>
      </c>
      <c r="E131" s="2" t="s">
        <v>7</v>
      </c>
      <c r="F131" s="2" t="s">
        <v>8</v>
      </c>
      <c r="G131" s="2" t="s">
        <v>17</v>
      </c>
      <c r="H131" s="2" t="s">
        <v>46</v>
      </c>
      <c r="I131" s="2" t="s">
        <v>7</v>
      </c>
      <c r="J131" s="2" t="s">
        <v>6</v>
      </c>
      <c r="K131" s="2" t="s">
        <v>11</v>
      </c>
      <c r="L131" s="2" t="s">
        <v>27</v>
      </c>
      <c r="M131" s="2" t="s">
        <v>38</v>
      </c>
      <c r="N131" s="2" t="s">
        <v>39</v>
      </c>
      <c r="O131" s="2" t="s">
        <v>6</v>
      </c>
    </row>
    <row r="132" spans="1:15" ht="32" x14ac:dyDescent="0.2">
      <c r="A132">
        <v>65</v>
      </c>
      <c r="B132" s="2" t="s">
        <v>4</v>
      </c>
      <c r="C132" s="1">
        <v>43960.363355972222</v>
      </c>
      <c r="D132" s="2" t="s">
        <v>264</v>
      </c>
      <c r="E132" s="2" t="s">
        <v>7</v>
      </c>
      <c r="F132" s="2" t="s">
        <v>29</v>
      </c>
      <c r="G132" s="2" t="s">
        <v>9</v>
      </c>
      <c r="H132" s="2" t="s">
        <v>36</v>
      </c>
      <c r="I132" s="2" t="s">
        <v>18</v>
      </c>
      <c r="J132" s="2" t="s">
        <v>165</v>
      </c>
      <c r="K132" s="2" t="s">
        <v>11</v>
      </c>
      <c r="L132" s="2" t="s">
        <v>12</v>
      </c>
      <c r="M132" s="2" t="s">
        <v>85</v>
      </c>
      <c r="N132" s="2" t="s">
        <v>7</v>
      </c>
      <c r="O132" s="2" t="s">
        <v>6</v>
      </c>
    </row>
    <row r="133" spans="1:15" ht="32" x14ac:dyDescent="0.2">
      <c r="A133">
        <v>78</v>
      </c>
      <c r="B133" s="2" t="s">
        <v>4</v>
      </c>
      <c r="C133" s="1">
        <v>43960.366680775463</v>
      </c>
      <c r="D133" s="2" t="s">
        <v>265</v>
      </c>
      <c r="E133" s="2" t="s">
        <v>31</v>
      </c>
      <c r="F133" s="2" t="s">
        <v>8</v>
      </c>
      <c r="G133" s="2" t="s">
        <v>35</v>
      </c>
      <c r="H133" s="2" t="s">
        <v>46</v>
      </c>
      <c r="I133" s="2" t="s">
        <v>31</v>
      </c>
      <c r="J133" s="2" t="s">
        <v>53</v>
      </c>
      <c r="K133" s="2" t="s">
        <v>32</v>
      </c>
      <c r="L133" s="2" t="s">
        <v>12</v>
      </c>
      <c r="M133" s="2" t="s">
        <v>25</v>
      </c>
      <c r="N133" s="2" t="s">
        <v>7</v>
      </c>
      <c r="O133" s="2" t="s">
        <v>6</v>
      </c>
    </row>
    <row r="134" spans="1:15" ht="80" x14ac:dyDescent="0.2">
      <c r="A134">
        <v>110</v>
      </c>
      <c r="B134" s="2" t="s">
        <v>4</v>
      </c>
      <c r="C134" s="1">
        <v>43960.372759467595</v>
      </c>
      <c r="D134" s="2" t="s">
        <v>266</v>
      </c>
      <c r="E134" s="2" t="s">
        <v>7</v>
      </c>
      <c r="F134" s="2" t="s">
        <v>8</v>
      </c>
      <c r="G134" s="2" t="s">
        <v>81</v>
      </c>
      <c r="H134" s="2" t="s">
        <v>19</v>
      </c>
      <c r="I134" s="2" t="s">
        <v>7</v>
      </c>
      <c r="J134" s="2" t="s">
        <v>6</v>
      </c>
      <c r="K134" s="2" t="s">
        <v>11</v>
      </c>
      <c r="L134" s="2" t="s">
        <v>12</v>
      </c>
      <c r="M134" s="2" t="s">
        <v>209</v>
      </c>
      <c r="N134" s="2" t="s">
        <v>14</v>
      </c>
      <c r="O134" s="2" t="s">
        <v>267</v>
      </c>
    </row>
    <row r="135" spans="1:15" ht="32" x14ac:dyDescent="0.2">
      <c r="A135">
        <v>102</v>
      </c>
      <c r="B135" s="2" t="s">
        <v>4</v>
      </c>
      <c r="C135" s="1">
        <v>43960.468954791664</v>
      </c>
      <c r="D135" s="2" t="s">
        <v>268</v>
      </c>
      <c r="E135" s="2" t="s">
        <v>31</v>
      </c>
      <c r="F135" s="2" t="s">
        <v>8</v>
      </c>
      <c r="G135" s="2" t="s">
        <v>17</v>
      </c>
      <c r="H135" s="2" t="s">
        <v>10</v>
      </c>
      <c r="I135" s="2" t="s">
        <v>7</v>
      </c>
      <c r="J135" s="2" t="s">
        <v>6</v>
      </c>
      <c r="K135" s="2" t="s">
        <v>269</v>
      </c>
      <c r="L135" s="2" t="s">
        <v>12</v>
      </c>
      <c r="M135" s="2" t="s">
        <v>25</v>
      </c>
      <c r="N135" s="2" t="s">
        <v>7</v>
      </c>
      <c r="O135" s="2" t="s">
        <v>6</v>
      </c>
    </row>
    <row r="136" spans="1:15" ht="32" x14ac:dyDescent="0.2">
      <c r="A136">
        <v>108</v>
      </c>
      <c r="B136" s="2" t="s">
        <v>4</v>
      </c>
      <c r="C136" s="1">
        <v>43960.508289097219</v>
      </c>
      <c r="D136" s="2" t="s">
        <v>270</v>
      </c>
      <c r="E136" s="2" t="s">
        <v>7</v>
      </c>
      <c r="F136" s="2" t="s">
        <v>8</v>
      </c>
      <c r="G136" s="2" t="s">
        <v>35</v>
      </c>
      <c r="H136" s="2" t="s">
        <v>19</v>
      </c>
      <c r="I136" s="2" t="s">
        <v>31</v>
      </c>
      <c r="J136" s="2" t="s">
        <v>10</v>
      </c>
      <c r="K136" s="2" t="s">
        <v>122</v>
      </c>
      <c r="L136" s="2" t="s">
        <v>12</v>
      </c>
      <c r="M136" s="2" t="s">
        <v>13</v>
      </c>
      <c r="N136" s="2" t="s">
        <v>7</v>
      </c>
      <c r="O136" s="2" t="s">
        <v>6</v>
      </c>
    </row>
    <row r="137" spans="1:15" ht="48" x14ac:dyDescent="0.2">
      <c r="A137">
        <v>174</v>
      </c>
      <c r="B137" s="2" t="s">
        <v>4</v>
      </c>
      <c r="C137" s="1">
        <v>43960.622687812502</v>
      </c>
      <c r="D137" s="2" t="s">
        <v>271</v>
      </c>
      <c r="E137" s="2" t="s">
        <v>18</v>
      </c>
      <c r="F137" s="2" t="s">
        <v>29</v>
      </c>
      <c r="G137" s="2" t="s">
        <v>9</v>
      </c>
      <c r="H137" s="2" t="s">
        <v>53</v>
      </c>
      <c r="I137" s="2" t="s">
        <v>7</v>
      </c>
      <c r="J137" s="2" t="s">
        <v>6</v>
      </c>
      <c r="K137" s="2" t="s">
        <v>11</v>
      </c>
      <c r="L137" s="2" t="s">
        <v>97</v>
      </c>
      <c r="M137" s="2" t="s">
        <v>55</v>
      </c>
      <c r="N137" s="2" t="s">
        <v>14</v>
      </c>
      <c r="O137" s="2" t="s">
        <v>6</v>
      </c>
    </row>
    <row r="138" spans="1:15" ht="96" x14ac:dyDescent="0.2">
      <c r="A138">
        <v>109</v>
      </c>
      <c r="B138" s="2" t="s">
        <v>4</v>
      </c>
      <c r="C138" s="1">
        <v>43960.690190914349</v>
      </c>
      <c r="D138" s="2" t="s">
        <v>272</v>
      </c>
      <c r="E138" s="2" t="s">
        <v>31</v>
      </c>
      <c r="F138" s="2" t="s">
        <v>8</v>
      </c>
      <c r="G138" s="2" t="s">
        <v>17</v>
      </c>
      <c r="H138" s="2" t="s">
        <v>10</v>
      </c>
      <c r="I138" s="2" t="s">
        <v>7</v>
      </c>
      <c r="J138" s="2" t="s">
        <v>6</v>
      </c>
      <c r="K138" s="2" t="s">
        <v>11</v>
      </c>
      <c r="L138" s="2" t="s">
        <v>12</v>
      </c>
      <c r="M138" s="2" t="s">
        <v>25</v>
      </c>
      <c r="N138" s="2" t="s">
        <v>7</v>
      </c>
      <c r="O138" s="2" t="s">
        <v>273</v>
      </c>
    </row>
    <row r="139" spans="1:15" ht="32" x14ac:dyDescent="0.2">
      <c r="A139">
        <v>175</v>
      </c>
      <c r="B139" s="2" t="s">
        <v>4</v>
      </c>
      <c r="C139" s="1">
        <v>43960.852702951386</v>
      </c>
      <c r="D139" s="2" t="s">
        <v>274</v>
      </c>
      <c r="E139" s="2" t="s">
        <v>18</v>
      </c>
      <c r="F139" s="2" t="s">
        <v>29</v>
      </c>
      <c r="G139" s="2" t="s">
        <v>81</v>
      </c>
      <c r="H139" s="2" t="s">
        <v>30</v>
      </c>
      <c r="I139" s="2" t="s">
        <v>7</v>
      </c>
      <c r="J139" s="2" t="s">
        <v>6</v>
      </c>
      <c r="K139" s="2" t="s">
        <v>275</v>
      </c>
      <c r="L139" s="2" t="s">
        <v>97</v>
      </c>
      <c r="M139" s="2" t="s">
        <v>38</v>
      </c>
      <c r="N139" s="2" t="s">
        <v>39</v>
      </c>
      <c r="O139" s="2" t="s">
        <v>6</v>
      </c>
    </row>
    <row r="140" spans="1:15" ht="32" x14ac:dyDescent="0.2">
      <c r="A140">
        <v>239</v>
      </c>
      <c r="B140" s="2" t="s">
        <v>4</v>
      </c>
      <c r="C140" s="1">
        <v>43960.963346516204</v>
      </c>
      <c r="D140" s="2" t="s">
        <v>276</v>
      </c>
      <c r="E140" s="2" t="s">
        <v>7</v>
      </c>
      <c r="F140" s="2" t="s">
        <v>8</v>
      </c>
      <c r="G140" s="2" t="s">
        <v>35</v>
      </c>
      <c r="H140" s="2" t="s">
        <v>10</v>
      </c>
      <c r="I140" s="2" t="s">
        <v>7</v>
      </c>
      <c r="J140" s="2" t="s">
        <v>6</v>
      </c>
      <c r="K140" s="2" t="s">
        <v>11</v>
      </c>
      <c r="L140" s="2" t="s">
        <v>277</v>
      </c>
      <c r="M140" s="2" t="s">
        <v>38</v>
      </c>
      <c r="N140" s="2" t="s">
        <v>39</v>
      </c>
      <c r="O140" s="2" t="s">
        <v>6</v>
      </c>
    </row>
    <row r="141" spans="1:15" ht="80" x14ac:dyDescent="0.2">
      <c r="A141">
        <v>150</v>
      </c>
      <c r="B141" s="2" t="s">
        <v>4</v>
      </c>
      <c r="C141" s="1">
        <v>43961.219560532409</v>
      </c>
      <c r="D141" s="2" t="s">
        <v>278</v>
      </c>
      <c r="E141" s="2" t="s">
        <v>7</v>
      </c>
      <c r="F141" s="2" t="s">
        <v>8</v>
      </c>
      <c r="G141" s="2" t="s">
        <v>35</v>
      </c>
      <c r="H141" s="2" t="s">
        <v>36</v>
      </c>
      <c r="I141" s="2" t="s">
        <v>18</v>
      </c>
      <c r="J141" s="2" t="s">
        <v>19</v>
      </c>
      <c r="K141" s="2" t="s">
        <v>20</v>
      </c>
      <c r="L141" s="2" t="s">
        <v>21</v>
      </c>
      <c r="M141" s="2" t="s">
        <v>38</v>
      </c>
      <c r="N141" s="2" t="s">
        <v>39</v>
      </c>
      <c r="O141" s="2" t="s">
        <v>6</v>
      </c>
    </row>
    <row r="142" spans="1:15" ht="160" x14ac:dyDescent="0.2">
      <c r="A142">
        <v>366</v>
      </c>
      <c r="B142" s="2" t="s">
        <v>4</v>
      </c>
      <c r="C142" s="1">
        <v>43961.328537222224</v>
      </c>
      <c r="D142" s="2" t="s">
        <v>279</v>
      </c>
      <c r="E142" s="2" t="s">
        <v>7</v>
      </c>
      <c r="F142" s="2" t="s">
        <v>8</v>
      </c>
      <c r="G142" s="2" t="s">
        <v>9</v>
      </c>
      <c r="H142" s="2" t="s">
        <v>36</v>
      </c>
      <c r="I142" s="2" t="s">
        <v>31</v>
      </c>
      <c r="J142" s="2" t="s">
        <v>10</v>
      </c>
      <c r="K142" s="2" t="s">
        <v>11</v>
      </c>
      <c r="L142" s="2" t="s">
        <v>12</v>
      </c>
      <c r="M142" s="2" t="s">
        <v>25</v>
      </c>
      <c r="N142" s="2" t="s">
        <v>14</v>
      </c>
      <c r="O142" s="2" t="s">
        <v>280</v>
      </c>
    </row>
    <row r="143" spans="1:15" ht="32" x14ac:dyDescent="0.2">
      <c r="A143">
        <v>74</v>
      </c>
      <c r="B143" s="2" t="s">
        <v>4</v>
      </c>
      <c r="C143" s="1">
        <v>43961.37992871528</v>
      </c>
      <c r="D143" s="2" t="s">
        <v>281</v>
      </c>
      <c r="E143" s="2" t="s">
        <v>31</v>
      </c>
      <c r="F143" s="2" t="s">
        <v>8</v>
      </c>
      <c r="G143" s="2" t="s">
        <v>35</v>
      </c>
      <c r="H143" s="2" t="s">
        <v>46</v>
      </c>
      <c r="I143" s="2" t="s">
        <v>31</v>
      </c>
      <c r="J143" s="2" t="s">
        <v>36</v>
      </c>
      <c r="K143" s="2" t="s">
        <v>32</v>
      </c>
      <c r="L143" s="2" t="s">
        <v>12</v>
      </c>
      <c r="M143" s="2" t="s">
        <v>25</v>
      </c>
      <c r="N143" s="2" t="s">
        <v>14</v>
      </c>
      <c r="O143" s="2" t="s">
        <v>6</v>
      </c>
    </row>
    <row r="144" spans="1:15" ht="48" x14ac:dyDescent="0.2">
      <c r="A144">
        <v>94</v>
      </c>
      <c r="B144" s="2" t="s">
        <v>4</v>
      </c>
      <c r="C144" s="1">
        <v>43961.503705960647</v>
      </c>
      <c r="D144" s="2" t="s">
        <v>282</v>
      </c>
      <c r="E144" s="2" t="s">
        <v>7</v>
      </c>
      <c r="F144" s="2" t="s">
        <v>8</v>
      </c>
      <c r="G144" s="2" t="s">
        <v>9</v>
      </c>
      <c r="H144" s="2" t="s">
        <v>10</v>
      </c>
      <c r="I144" s="2" t="s">
        <v>7</v>
      </c>
      <c r="J144" s="2" t="s">
        <v>6</v>
      </c>
      <c r="K144" s="2" t="s">
        <v>11</v>
      </c>
      <c r="L144" s="2" t="s">
        <v>91</v>
      </c>
      <c r="M144" s="2" t="s">
        <v>55</v>
      </c>
      <c r="N144" s="2" t="s">
        <v>14</v>
      </c>
      <c r="O144" s="2" t="s">
        <v>283</v>
      </c>
    </row>
    <row r="145" spans="1:15" ht="32" x14ac:dyDescent="0.2">
      <c r="A145">
        <v>99</v>
      </c>
      <c r="B145" s="2" t="s">
        <v>4</v>
      </c>
      <c r="C145" s="1">
        <v>43961.538548391203</v>
      </c>
      <c r="D145" s="2" t="s">
        <v>284</v>
      </c>
      <c r="E145" s="2" t="s">
        <v>18</v>
      </c>
      <c r="F145" s="2" t="s">
        <v>72</v>
      </c>
      <c r="G145" s="2" t="s">
        <v>9</v>
      </c>
      <c r="H145" s="2" t="s">
        <v>36</v>
      </c>
      <c r="I145" s="2" t="s">
        <v>7</v>
      </c>
      <c r="J145" s="2" t="s">
        <v>6</v>
      </c>
      <c r="K145" s="2" t="s">
        <v>77</v>
      </c>
      <c r="L145" s="2" t="s">
        <v>12</v>
      </c>
      <c r="M145" s="2" t="s">
        <v>113</v>
      </c>
      <c r="N145" s="2" t="s">
        <v>39</v>
      </c>
      <c r="O145" s="2" t="s">
        <v>6</v>
      </c>
    </row>
    <row r="146" spans="1:15" ht="32" x14ac:dyDescent="0.2">
      <c r="A146">
        <v>96</v>
      </c>
      <c r="B146" s="2" t="s">
        <v>4</v>
      </c>
      <c r="C146" s="1">
        <v>43961.686746122687</v>
      </c>
      <c r="D146" s="2" t="s">
        <v>285</v>
      </c>
      <c r="E146" s="2" t="s">
        <v>18</v>
      </c>
      <c r="F146" s="2" t="s">
        <v>29</v>
      </c>
      <c r="G146" s="2" t="s">
        <v>35</v>
      </c>
      <c r="H146" s="2" t="s">
        <v>46</v>
      </c>
      <c r="I146" s="2" t="s">
        <v>7</v>
      </c>
      <c r="J146" s="2" t="s">
        <v>6</v>
      </c>
      <c r="K146" s="2" t="s">
        <v>11</v>
      </c>
      <c r="L146" s="2" t="s">
        <v>97</v>
      </c>
      <c r="M146" s="2" t="s">
        <v>25</v>
      </c>
      <c r="N146" s="2" t="s">
        <v>39</v>
      </c>
      <c r="O146" s="2" t="s">
        <v>6</v>
      </c>
    </row>
    <row r="147" spans="1:15" ht="16" x14ac:dyDescent="0.2">
      <c r="A147">
        <v>131</v>
      </c>
      <c r="B147" s="2" t="s">
        <v>4</v>
      </c>
      <c r="C147" s="1">
        <v>43961.757697743058</v>
      </c>
      <c r="D147" s="2" t="s">
        <v>286</v>
      </c>
      <c r="E147" s="2" t="s">
        <v>18</v>
      </c>
      <c r="F147" s="2" t="s">
        <v>29</v>
      </c>
      <c r="G147" s="2" t="s">
        <v>17</v>
      </c>
      <c r="H147" s="2" t="s">
        <v>10</v>
      </c>
      <c r="I147" s="2" t="s">
        <v>31</v>
      </c>
      <c r="J147" s="2" t="s">
        <v>10</v>
      </c>
      <c r="K147" s="2" t="s">
        <v>11</v>
      </c>
      <c r="L147" s="2" t="s">
        <v>97</v>
      </c>
      <c r="M147" s="2" t="s">
        <v>22</v>
      </c>
      <c r="N147" s="2" t="s">
        <v>7</v>
      </c>
      <c r="O147" s="2" t="s">
        <v>6</v>
      </c>
    </row>
    <row r="148" spans="1:15" ht="16" x14ac:dyDescent="0.2">
      <c r="A148">
        <v>70</v>
      </c>
      <c r="B148" s="2" t="s">
        <v>4</v>
      </c>
      <c r="C148" s="1">
        <v>43961.763118981478</v>
      </c>
      <c r="D148" s="2" t="s">
        <v>287</v>
      </c>
      <c r="E148" s="2" t="s">
        <v>31</v>
      </c>
      <c r="F148" s="2" t="s">
        <v>8</v>
      </c>
      <c r="G148" s="2" t="s">
        <v>35</v>
      </c>
      <c r="H148" s="2" t="s">
        <v>53</v>
      </c>
      <c r="I148" s="2" t="s">
        <v>31</v>
      </c>
      <c r="J148" s="2" t="s">
        <v>165</v>
      </c>
      <c r="K148" s="2" t="s">
        <v>11</v>
      </c>
      <c r="L148" s="2" t="s">
        <v>97</v>
      </c>
      <c r="M148" s="2" t="s">
        <v>22</v>
      </c>
      <c r="N148" s="2" t="s">
        <v>14</v>
      </c>
      <c r="O148" s="2" t="s">
        <v>6</v>
      </c>
    </row>
    <row r="149" spans="1:15" ht="48" x14ac:dyDescent="0.2">
      <c r="A149">
        <v>96</v>
      </c>
      <c r="B149" s="2" t="s">
        <v>4</v>
      </c>
      <c r="C149" s="1">
        <v>43961.764819664349</v>
      </c>
      <c r="D149" s="2" t="s">
        <v>288</v>
      </c>
      <c r="E149" s="2" t="s">
        <v>31</v>
      </c>
      <c r="F149" s="2" t="s">
        <v>8</v>
      </c>
      <c r="G149" s="2" t="s">
        <v>17</v>
      </c>
      <c r="H149" s="2" t="s">
        <v>10</v>
      </c>
      <c r="I149" s="2" t="s">
        <v>31</v>
      </c>
      <c r="J149" s="2" t="s">
        <v>165</v>
      </c>
      <c r="K149" s="2" t="s">
        <v>11</v>
      </c>
      <c r="L149" s="2" t="s">
        <v>97</v>
      </c>
      <c r="M149" s="2" t="s">
        <v>22</v>
      </c>
      <c r="N149" s="2" t="s">
        <v>7</v>
      </c>
      <c r="O149" s="2" t="s">
        <v>289</v>
      </c>
    </row>
    <row r="150" spans="1:15" ht="32" x14ac:dyDescent="0.2">
      <c r="A150">
        <v>98</v>
      </c>
      <c r="B150" s="2" t="s">
        <v>4</v>
      </c>
      <c r="C150" s="1">
        <v>43961.780244872687</v>
      </c>
      <c r="D150" s="2" t="s">
        <v>290</v>
      </c>
      <c r="E150" s="2" t="s">
        <v>7</v>
      </c>
      <c r="F150" s="2" t="s">
        <v>8</v>
      </c>
      <c r="G150" s="2" t="s">
        <v>17</v>
      </c>
      <c r="H150" s="2" t="s">
        <v>107</v>
      </c>
      <c r="I150" s="2" t="s">
        <v>18</v>
      </c>
      <c r="J150" s="2" t="s">
        <v>53</v>
      </c>
      <c r="K150" s="2" t="s">
        <v>32</v>
      </c>
      <c r="L150" s="2" t="s">
        <v>97</v>
      </c>
      <c r="M150" s="2" t="s">
        <v>25</v>
      </c>
      <c r="N150" s="2" t="s">
        <v>7</v>
      </c>
      <c r="O150" s="2" t="s">
        <v>6</v>
      </c>
    </row>
    <row r="151" spans="1:15" ht="48" x14ac:dyDescent="0.2">
      <c r="A151">
        <v>166</v>
      </c>
      <c r="B151" s="2" t="s">
        <v>4</v>
      </c>
      <c r="C151" s="1">
        <v>43961.799743194446</v>
      </c>
      <c r="D151" s="2" t="s">
        <v>291</v>
      </c>
      <c r="E151" s="2" t="s">
        <v>31</v>
      </c>
      <c r="F151" s="2" t="s">
        <v>8</v>
      </c>
      <c r="G151" s="2" t="s">
        <v>35</v>
      </c>
      <c r="H151" s="2" t="s">
        <v>19</v>
      </c>
      <c r="I151" s="2" t="s">
        <v>31</v>
      </c>
      <c r="J151" s="2" t="s">
        <v>10</v>
      </c>
      <c r="K151" s="2" t="s">
        <v>11</v>
      </c>
      <c r="L151" s="2" t="s">
        <v>97</v>
      </c>
      <c r="M151" s="2" t="s">
        <v>25</v>
      </c>
      <c r="N151" s="2" t="s">
        <v>14</v>
      </c>
      <c r="O151" s="2" t="s">
        <v>292</v>
      </c>
    </row>
    <row r="152" spans="1:15" ht="48" x14ac:dyDescent="0.2">
      <c r="A152">
        <v>93</v>
      </c>
      <c r="B152" s="2" t="s">
        <v>4</v>
      </c>
      <c r="C152" s="1">
        <v>43961.804234490737</v>
      </c>
      <c r="D152" s="2" t="s">
        <v>293</v>
      </c>
      <c r="E152" s="2" t="s">
        <v>18</v>
      </c>
      <c r="F152" s="2" t="s">
        <v>29</v>
      </c>
      <c r="G152" s="2" t="s">
        <v>9</v>
      </c>
      <c r="H152" s="2" t="s">
        <v>36</v>
      </c>
      <c r="I152" s="2" t="s">
        <v>31</v>
      </c>
      <c r="J152" s="2" t="s">
        <v>10</v>
      </c>
      <c r="K152" s="2" t="s">
        <v>11</v>
      </c>
      <c r="L152" s="2" t="s">
        <v>97</v>
      </c>
      <c r="M152" s="2" t="s">
        <v>42</v>
      </c>
      <c r="N152" s="2" t="s">
        <v>14</v>
      </c>
      <c r="O152" s="2" t="s">
        <v>294</v>
      </c>
    </row>
    <row r="153" spans="1:15" ht="16" x14ac:dyDescent="0.2">
      <c r="A153">
        <v>76</v>
      </c>
      <c r="B153" s="2" t="s">
        <v>4</v>
      </c>
      <c r="C153" s="1">
        <v>43961.838612557869</v>
      </c>
      <c r="D153" s="2" t="s">
        <v>295</v>
      </c>
      <c r="E153" s="2" t="s">
        <v>18</v>
      </c>
      <c r="F153" s="2" t="s">
        <v>29</v>
      </c>
      <c r="G153" s="2" t="s">
        <v>104</v>
      </c>
      <c r="H153" s="2" t="s">
        <v>36</v>
      </c>
      <c r="I153" s="2" t="s">
        <v>18</v>
      </c>
      <c r="J153" s="2" t="s">
        <v>10</v>
      </c>
      <c r="K153" s="2" t="s">
        <v>11</v>
      </c>
      <c r="L153" s="2" t="s">
        <v>97</v>
      </c>
      <c r="M153" s="2" t="s">
        <v>22</v>
      </c>
      <c r="N153" s="2" t="s">
        <v>7</v>
      </c>
      <c r="O153" s="2" t="s">
        <v>6</v>
      </c>
    </row>
    <row r="154" spans="1:15" ht="32" x14ac:dyDescent="0.2">
      <c r="A154">
        <v>2318</v>
      </c>
      <c r="B154" s="2" t="s">
        <v>4</v>
      </c>
      <c r="C154" s="1">
        <v>43961.869136041663</v>
      </c>
      <c r="D154" s="2" t="s">
        <v>296</v>
      </c>
      <c r="E154" s="2" t="s">
        <v>18</v>
      </c>
      <c r="F154" s="2" t="s">
        <v>29</v>
      </c>
      <c r="G154" s="2" t="s">
        <v>35</v>
      </c>
      <c r="H154" s="2" t="s">
        <v>10</v>
      </c>
      <c r="I154" s="2" t="s">
        <v>7</v>
      </c>
      <c r="J154" s="2" t="s">
        <v>6</v>
      </c>
      <c r="K154" s="2" t="s">
        <v>11</v>
      </c>
      <c r="L154" s="2" t="s">
        <v>97</v>
      </c>
      <c r="M154" s="2" t="s">
        <v>209</v>
      </c>
      <c r="N154" s="2" t="s">
        <v>14</v>
      </c>
      <c r="O154" s="2" t="s">
        <v>297</v>
      </c>
    </row>
    <row r="155" spans="1:15" ht="16" x14ac:dyDescent="0.2">
      <c r="A155">
        <v>95</v>
      </c>
      <c r="B155" s="2" t="s">
        <v>4</v>
      </c>
      <c r="C155" s="1">
        <v>43961.879422696758</v>
      </c>
      <c r="D155" s="2" t="s">
        <v>298</v>
      </c>
      <c r="E155" s="2" t="s">
        <v>18</v>
      </c>
      <c r="F155" s="2" t="s">
        <v>29</v>
      </c>
      <c r="G155" s="2" t="s">
        <v>35</v>
      </c>
      <c r="H155" s="2" t="s">
        <v>10</v>
      </c>
      <c r="I155" s="2" t="s">
        <v>31</v>
      </c>
      <c r="J155" s="2" t="s">
        <v>10</v>
      </c>
      <c r="K155" s="2" t="s">
        <v>11</v>
      </c>
      <c r="L155" s="2" t="s">
        <v>97</v>
      </c>
      <c r="M155" s="2" t="s">
        <v>22</v>
      </c>
      <c r="N155" s="2" t="s">
        <v>7</v>
      </c>
      <c r="O155" s="2" t="s">
        <v>6</v>
      </c>
    </row>
    <row r="156" spans="1:15" ht="32" x14ac:dyDescent="0.2">
      <c r="A156">
        <v>123</v>
      </c>
      <c r="B156" s="2" t="s">
        <v>4</v>
      </c>
      <c r="C156" s="1">
        <v>43961.965572870373</v>
      </c>
      <c r="D156" s="2" t="s">
        <v>299</v>
      </c>
      <c r="E156" s="2" t="s">
        <v>7</v>
      </c>
      <c r="F156" s="2" t="s">
        <v>8</v>
      </c>
      <c r="G156" s="2" t="s">
        <v>9</v>
      </c>
      <c r="H156" s="2" t="s">
        <v>36</v>
      </c>
      <c r="I156" s="2" t="s">
        <v>31</v>
      </c>
      <c r="J156" s="2" t="s">
        <v>36</v>
      </c>
      <c r="K156" s="2" t="s">
        <v>11</v>
      </c>
      <c r="L156" s="2" t="s">
        <v>12</v>
      </c>
      <c r="M156" s="2" t="s">
        <v>25</v>
      </c>
      <c r="N156" s="2" t="s">
        <v>7</v>
      </c>
      <c r="O156" s="2" t="s">
        <v>6</v>
      </c>
    </row>
    <row r="157" spans="1:15" ht="32" x14ac:dyDescent="0.2">
      <c r="A157">
        <v>84</v>
      </c>
      <c r="B157" s="2" t="s">
        <v>4</v>
      </c>
      <c r="C157" s="1">
        <v>43962.01390273148</v>
      </c>
      <c r="D157" s="2" t="s">
        <v>300</v>
      </c>
      <c r="E157" s="2" t="s">
        <v>18</v>
      </c>
      <c r="F157" s="2" t="s">
        <v>72</v>
      </c>
      <c r="G157" s="2" t="s">
        <v>17</v>
      </c>
      <c r="H157" s="2" t="s">
        <v>10</v>
      </c>
      <c r="I157" s="2" t="s">
        <v>18</v>
      </c>
      <c r="J157" s="2" t="s">
        <v>10</v>
      </c>
      <c r="K157" s="2" t="s">
        <v>11</v>
      </c>
      <c r="L157" s="2" t="s">
        <v>12</v>
      </c>
      <c r="M157" s="2" t="s">
        <v>22</v>
      </c>
      <c r="N157" s="2" t="s">
        <v>7</v>
      </c>
      <c r="O157" s="2" t="s">
        <v>6</v>
      </c>
    </row>
    <row r="158" spans="1:15" ht="16" x14ac:dyDescent="0.2">
      <c r="A158">
        <v>116</v>
      </c>
      <c r="B158" s="2" t="s">
        <v>4</v>
      </c>
      <c r="C158" s="1">
        <v>43962.020540011574</v>
      </c>
      <c r="D158" s="2" t="s">
        <v>301</v>
      </c>
      <c r="E158" s="2" t="s">
        <v>31</v>
      </c>
      <c r="F158" s="2" t="s">
        <v>8</v>
      </c>
      <c r="G158" s="2" t="s">
        <v>104</v>
      </c>
      <c r="H158" s="2" t="s">
        <v>10</v>
      </c>
      <c r="I158" s="2" t="s">
        <v>7</v>
      </c>
      <c r="J158" s="2" t="s">
        <v>6</v>
      </c>
      <c r="K158" s="2" t="s">
        <v>11</v>
      </c>
      <c r="L158" s="2" t="s">
        <v>97</v>
      </c>
      <c r="M158" s="2" t="s">
        <v>22</v>
      </c>
      <c r="N158" s="2" t="s">
        <v>39</v>
      </c>
      <c r="O158" s="2" t="s">
        <v>6</v>
      </c>
    </row>
    <row r="159" spans="1:15" ht="80" x14ac:dyDescent="0.2">
      <c r="A159">
        <v>208</v>
      </c>
      <c r="B159" s="2" t="s">
        <v>4</v>
      </c>
      <c r="C159" s="1">
        <v>43962.094003576392</v>
      </c>
      <c r="D159" s="2" t="s">
        <v>302</v>
      </c>
      <c r="E159" s="2" t="s">
        <v>18</v>
      </c>
      <c r="F159" s="2" t="s">
        <v>29</v>
      </c>
      <c r="G159" s="2" t="s">
        <v>9</v>
      </c>
      <c r="H159" s="2" t="s">
        <v>36</v>
      </c>
      <c r="I159" s="2" t="s">
        <v>31</v>
      </c>
      <c r="J159" s="2" t="s">
        <v>46</v>
      </c>
      <c r="K159" s="2" t="s">
        <v>11</v>
      </c>
      <c r="L159" s="2" t="s">
        <v>97</v>
      </c>
      <c r="M159" s="2" t="s">
        <v>25</v>
      </c>
      <c r="N159" s="2" t="s">
        <v>7</v>
      </c>
      <c r="O159" s="2" t="s">
        <v>303</v>
      </c>
    </row>
    <row r="160" spans="1:15" ht="80" x14ac:dyDescent="0.2">
      <c r="A160">
        <v>84</v>
      </c>
      <c r="B160" s="2" t="s">
        <v>4</v>
      </c>
      <c r="C160" s="1">
        <v>43962.14372177083</v>
      </c>
      <c r="D160" s="2" t="s">
        <v>304</v>
      </c>
      <c r="E160" s="2" t="s">
        <v>18</v>
      </c>
      <c r="F160" s="2" t="s">
        <v>29</v>
      </c>
      <c r="G160" s="2" t="s">
        <v>17</v>
      </c>
      <c r="H160" s="2" t="s">
        <v>10</v>
      </c>
      <c r="I160" s="2" t="s">
        <v>31</v>
      </c>
      <c r="J160" s="2" t="s">
        <v>10</v>
      </c>
      <c r="K160" s="2" t="s">
        <v>32</v>
      </c>
      <c r="L160" s="2" t="s">
        <v>21</v>
      </c>
      <c r="M160" s="2" t="s">
        <v>25</v>
      </c>
      <c r="N160" s="2" t="s">
        <v>95</v>
      </c>
      <c r="O160" s="2" t="s">
        <v>6</v>
      </c>
    </row>
    <row r="161" spans="1:15" ht="16" x14ac:dyDescent="0.2">
      <c r="A161">
        <v>153</v>
      </c>
      <c r="B161" s="2" t="s">
        <v>4</v>
      </c>
      <c r="C161" s="1">
        <v>43962.288089421294</v>
      </c>
      <c r="D161" s="2" t="s">
        <v>305</v>
      </c>
      <c r="E161" s="2" t="s">
        <v>18</v>
      </c>
      <c r="F161" s="2" t="s">
        <v>29</v>
      </c>
      <c r="G161" s="2" t="s">
        <v>17</v>
      </c>
      <c r="H161" s="2" t="s">
        <v>53</v>
      </c>
      <c r="I161" s="2" t="s">
        <v>31</v>
      </c>
      <c r="J161" s="2" t="s">
        <v>19</v>
      </c>
      <c r="K161" s="2" t="s">
        <v>11</v>
      </c>
      <c r="L161" s="2" t="s">
        <v>97</v>
      </c>
      <c r="M161" s="2" t="s">
        <v>209</v>
      </c>
      <c r="N161" s="2" t="s">
        <v>14</v>
      </c>
      <c r="O161" s="2" t="s">
        <v>6</v>
      </c>
    </row>
    <row r="162" spans="1:15" ht="32" x14ac:dyDescent="0.2">
      <c r="A162">
        <v>76</v>
      </c>
      <c r="B162" s="2" t="s">
        <v>4</v>
      </c>
      <c r="C162" s="1">
        <v>43962.299937939817</v>
      </c>
      <c r="D162" s="2" t="s">
        <v>306</v>
      </c>
      <c r="E162" s="2" t="s">
        <v>31</v>
      </c>
      <c r="F162" s="2" t="s">
        <v>8</v>
      </c>
      <c r="G162" s="2" t="s">
        <v>104</v>
      </c>
      <c r="H162" s="2" t="s">
        <v>46</v>
      </c>
      <c r="I162" s="2" t="s">
        <v>18</v>
      </c>
      <c r="J162" s="2" t="s">
        <v>41</v>
      </c>
      <c r="K162" s="2" t="s">
        <v>37</v>
      </c>
      <c r="L162" s="2" t="s">
        <v>12</v>
      </c>
      <c r="M162" s="2" t="s">
        <v>25</v>
      </c>
      <c r="N162" s="2" t="s">
        <v>95</v>
      </c>
      <c r="O162" s="2" t="s">
        <v>6</v>
      </c>
    </row>
    <row r="163" spans="1:15" ht="32" x14ac:dyDescent="0.2">
      <c r="A163">
        <v>88</v>
      </c>
      <c r="B163" s="2" t="s">
        <v>4</v>
      </c>
      <c r="C163" s="1">
        <v>43962.315052569444</v>
      </c>
      <c r="D163" s="2" t="s">
        <v>307</v>
      </c>
      <c r="E163" s="2" t="s">
        <v>7</v>
      </c>
      <c r="F163" s="2" t="s">
        <v>8</v>
      </c>
      <c r="G163" s="2" t="s">
        <v>9</v>
      </c>
      <c r="H163" s="2" t="s">
        <v>36</v>
      </c>
      <c r="I163" s="2" t="s">
        <v>7</v>
      </c>
      <c r="J163" s="2" t="s">
        <v>6</v>
      </c>
      <c r="K163" s="2" t="s">
        <v>11</v>
      </c>
      <c r="L163" s="2" t="s">
        <v>12</v>
      </c>
      <c r="M163" s="2" t="s">
        <v>38</v>
      </c>
      <c r="N163" s="2" t="s">
        <v>14</v>
      </c>
      <c r="O163" s="2" t="s">
        <v>6</v>
      </c>
    </row>
    <row r="164" spans="1:15" ht="32" x14ac:dyDescent="0.2">
      <c r="A164">
        <v>177</v>
      </c>
      <c r="B164" s="2" t="s">
        <v>4</v>
      </c>
      <c r="C164" s="1">
        <v>43962.356413506946</v>
      </c>
      <c r="D164" s="2" t="s">
        <v>308</v>
      </c>
      <c r="E164" s="2" t="s">
        <v>31</v>
      </c>
      <c r="F164" s="2" t="s">
        <v>8</v>
      </c>
      <c r="G164" s="2" t="s">
        <v>35</v>
      </c>
      <c r="H164" s="2" t="s">
        <v>41</v>
      </c>
      <c r="I164" s="2" t="s">
        <v>7</v>
      </c>
      <c r="J164" s="2" t="s">
        <v>6</v>
      </c>
      <c r="K164" s="2" t="s">
        <v>77</v>
      </c>
      <c r="L164" s="2" t="s">
        <v>12</v>
      </c>
      <c r="M164" s="2" t="s">
        <v>42</v>
      </c>
      <c r="N164" s="2" t="s">
        <v>14</v>
      </c>
      <c r="O164" s="2" t="s">
        <v>6</v>
      </c>
    </row>
    <row r="165" spans="1:15" ht="32" x14ac:dyDescent="0.2">
      <c r="A165">
        <v>105</v>
      </c>
      <c r="B165" s="2" t="s">
        <v>4</v>
      </c>
      <c r="C165" s="1">
        <v>43962.376974548613</v>
      </c>
      <c r="D165" s="2" t="s">
        <v>309</v>
      </c>
      <c r="E165" s="2" t="s">
        <v>7</v>
      </c>
      <c r="F165" s="2" t="s">
        <v>8</v>
      </c>
      <c r="G165" s="2" t="s">
        <v>9</v>
      </c>
      <c r="H165" s="2" t="s">
        <v>36</v>
      </c>
      <c r="I165" s="2" t="s">
        <v>31</v>
      </c>
      <c r="J165" s="2" t="s">
        <v>10</v>
      </c>
      <c r="K165" s="2" t="s">
        <v>11</v>
      </c>
      <c r="L165" s="2" t="s">
        <v>161</v>
      </c>
      <c r="M165" s="2" t="s">
        <v>25</v>
      </c>
      <c r="N165" s="2" t="s">
        <v>7</v>
      </c>
      <c r="O165" s="2" t="s">
        <v>6</v>
      </c>
    </row>
    <row r="166" spans="1:15" ht="96" x14ac:dyDescent="0.2">
      <c r="A166">
        <v>175</v>
      </c>
      <c r="B166" s="2" t="s">
        <v>4</v>
      </c>
      <c r="C166" s="1">
        <v>43962.392606562498</v>
      </c>
      <c r="D166" s="2" t="s">
        <v>310</v>
      </c>
      <c r="E166" s="2" t="s">
        <v>31</v>
      </c>
      <c r="F166" s="2" t="s">
        <v>8</v>
      </c>
      <c r="G166" s="2" t="s">
        <v>35</v>
      </c>
      <c r="H166" s="2" t="s">
        <v>53</v>
      </c>
      <c r="I166" s="2" t="s">
        <v>31</v>
      </c>
      <c r="J166" s="2" t="s">
        <v>19</v>
      </c>
      <c r="K166" s="2" t="s">
        <v>311</v>
      </c>
      <c r="L166" s="2" t="s">
        <v>12</v>
      </c>
      <c r="M166" s="2" t="s">
        <v>55</v>
      </c>
      <c r="N166" s="2" t="s">
        <v>14</v>
      </c>
      <c r="O166" s="2" t="s">
        <v>312</v>
      </c>
    </row>
    <row r="167" spans="1:15" ht="48" x14ac:dyDescent="0.2">
      <c r="A167">
        <v>338</v>
      </c>
      <c r="B167" s="2" t="s">
        <v>4</v>
      </c>
      <c r="C167" s="1">
        <v>43962.42009295139</v>
      </c>
      <c r="D167" s="2" t="s">
        <v>313</v>
      </c>
      <c r="E167" s="2" t="s">
        <v>7</v>
      </c>
      <c r="F167" s="2" t="s">
        <v>8</v>
      </c>
      <c r="G167" s="2" t="s">
        <v>35</v>
      </c>
      <c r="H167" s="2" t="s">
        <v>10</v>
      </c>
      <c r="I167" s="2" t="s">
        <v>18</v>
      </c>
      <c r="J167" s="2" t="s">
        <v>10</v>
      </c>
      <c r="K167" s="2" t="s">
        <v>11</v>
      </c>
      <c r="L167" s="2" t="s">
        <v>12</v>
      </c>
      <c r="M167" s="2" t="s">
        <v>55</v>
      </c>
      <c r="N167" s="2" t="s">
        <v>14</v>
      </c>
      <c r="O167" s="2" t="s">
        <v>6</v>
      </c>
    </row>
    <row r="168" spans="1:15" ht="32" x14ac:dyDescent="0.2">
      <c r="A168">
        <v>181</v>
      </c>
      <c r="B168" s="2" t="s">
        <v>4</v>
      </c>
      <c r="C168" s="1">
        <v>43962.437159687499</v>
      </c>
      <c r="D168" s="2" t="s">
        <v>314</v>
      </c>
      <c r="E168" s="2" t="s">
        <v>31</v>
      </c>
      <c r="F168" s="2" t="s">
        <v>8</v>
      </c>
      <c r="G168" s="2" t="s">
        <v>17</v>
      </c>
      <c r="H168" s="2" t="s">
        <v>241</v>
      </c>
      <c r="I168" s="2" t="s">
        <v>18</v>
      </c>
      <c r="J168" s="2" t="s">
        <v>53</v>
      </c>
      <c r="K168" s="2" t="s">
        <v>37</v>
      </c>
      <c r="L168" s="2" t="s">
        <v>12</v>
      </c>
      <c r="M168" s="2" t="s">
        <v>25</v>
      </c>
      <c r="N168" s="2" t="s">
        <v>7</v>
      </c>
      <c r="O168" s="2" t="s">
        <v>6</v>
      </c>
    </row>
    <row r="169" spans="1:15" ht="32" x14ac:dyDescent="0.2">
      <c r="A169">
        <v>97</v>
      </c>
      <c r="B169" s="2" t="s">
        <v>4</v>
      </c>
      <c r="C169" s="1">
        <v>43962.458083854166</v>
      </c>
      <c r="D169" s="2" t="s">
        <v>315</v>
      </c>
      <c r="E169" s="2" t="s">
        <v>31</v>
      </c>
      <c r="F169" s="2" t="s">
        <v>8</v>
      </c>
      <c r="G169" s="2" t="s">
        <v>9</v>
      </c>
      <c r="H169" s="2" t="s">
        <v>10</v>
      </c>
      <c r="I169" s="2" t="s">
        <v>7</v>
      </c>
      <c r="J169" s="2" t="s">
        <v>6</v>
      </c>
      <c r="K169" s="2" t="s">
        <v>11</v>
      </c>
      <c r="L169" s="2" t="s">
        <v>12</v>
      </c>
      <c r="M169" s="2" t="s">
        <v>22</v>
      </c>
      <c r="N169" s="2" t="s">
        <v>14</v>
      </c>
      <c r="O169" s="2" t="s">
        <v>6</v>
      </c>
    </row>
    <row r="170" spans="1:15" ht="112" x14ac:dyDescent="0.2">
      <c r="A170">
        <v>555</v>
      </c>
      <c r="B170" s="2" t="s">
        <v>4</v>
      </c>
      <c r="C170" s="1">
        <v>43962.536893379627</v>
      </c>
      <c r="D170" s="2" t="s">
        <v>316</v>
      </c>
      <c r="E170" s="2" t="s">
        <v>7</v>
      </c>
      <c r="F170" s="2" t="s">
        <v>8</v>
      </c>
      <c r="G170" s="2" t="s">
        <v>17</v>
      </c>
      <c r="H170" s="2" t="s">
        <v>46</v>
      </c>
      <c r="I170" s="2" t="s">
        <v>7</v>
      </c>
      <c r="J170" s="2" t="s">
        <v>6</v>
      </c>
      <c r="K170" s="2" t="s">
        <v>11</v>
      </c>
      <c r="L170" s="2" t="s">
        <v>12</v>
      </c>
      <c r="M170" s="2" t="s">
        <v>13</v>
      </c>
      <c r="N170" s="2" t="s">
        <v>7</v>
      </c>
      <c r="O170" s="2" t="s">
        <v>317</v>
      </c>
    </row>
    <row r="171" spans="1:15" ht="32" x14ac:dyDescent="0.2">
      <c r="A171">
        <v>105</v>
      </c>
      <c r="B171" s="2" t="s">
        <v>4</v>
      </c>
      <c r="C171" s="1">
        <v>43962.554227604167</v>
      </c>
      <c r="D171" s="2" t="s">
        <v>318</v>
      </c>
      <c r="E171" s="2" t="s">
        <v>7</v>
      </c>
      <c r="F171" s="2" t="s">
        <v>8</v>
      </c>
      <c r="G171" s="2" t="s">
        <v>17</v>
      </c>
      <c r="H171" s="2" t="s">
        <v>19</v>
      </c>
      <c r="I171" s="2" t="s">
        <v>31</v>
      </c>
      <c r="J171" s="2" t="s">
        <v>19</v>
      </c>
      <c r="K171" s="2" t="s">
        <v>11</v>
      </c>
      <c r="L171" s="2" t="s">
        <v>12</v>
      </c>
      <c r="M171" s="2" t="s">
        <v>25</v>
      </c>
      <c r="N171" s="2" t="s">
        <v>14</v>
      </c>
      <c r="O171" s="2" t="s">
        <v>6</v>
      </c>
    </row>
    <row r="172" spans="1:15" ht="32" x14ac:dyDescent="0.2">
      <c r="A172">
        <v>263</v>
      </c>
      <c r="B172" s="2" t="s">
        <v>4</v>
      </c>
      <c r="C172" s="1">
        <v>43962.677728530092</v>
      </c>
      <c r="D172" s="2" t="s">
        <v>319</v>
      </c>
      <c r="E172" s="2" t="s">
        <v>18</v>
      </c>
      <c r="F172" s="2" t="s">
        <v>29</v>
      </c>
      <c r="G172" s="2" t="s">
        <v>17</v>
      </c>
      <c r="H172" s="2" t="s">
        <v>53</v>
      </c>
      <c r="I172" s="2" t="s">
        <v>31</v>
      </c>
      <c r="J172" s="2" t="s">
        <v>19</v>
      </c>
      <c r="K172" s="2" t="s">
        <v>320</v>
      </c>
      <c r="L172" s="2" t="s">
        <v>12</v>
      </c>
      <c r="M172" s="2" t="s">
        <v>42</v>
      </c>
      <c r="N172" s="2" t="s">
        <v>7</v>
      </c>
      <c r="O172" s="2" t="s">
        <v>6</v>
      </c>
    </row>
    <row r="173" spans="1:15" ht="32" x14ac:dyDescent="0.2">
      <c r="A173">
        <v>113</v>
      </c>
      <c r="B173" s="2" t="s">
        <v>4</v>
      </c>
      <c r="C173" s="1">
        <v>43962.727698564813</v>
      </c>
      <c r="D173" s="2" t="s">
        <v>321</v>
      </c>
      <c r="E173" s="2" t="s">
        <v>7</v>
      </c>
      <c r="F173" s="2" t="s">
        <v>8</v>
      </c>
      <c r="G173" s="2" t="s">
        <v>104</v>
      </c>
      <c r="H173" s="2" t="s">
        <v>10</v>
      </c>
      <c r="I173" s="2" t="s">
        <v>7</v>
      </c>
      <c r="J173" s="2" t="s">
        <v>6</v>
      </c>
      <c r="K173" s="2" t="s">
        <v>11</v>
      </c>
      <c r="L173" s="2" t="s">
        <v>322</v>
      </c>
      <c r="M173" s="2" t="s">
        <v>38</v>
      </c>
      <c r="N173" s="2" t="s">
        <v>14</v>
      </c>
      <c r="O173" s="2" t="s">
        <v>6</v>
      </c>
    </row>
    <row r="174" spans="1:15" ht="32" x14ac:dyDescent="0.2">
      <c r="A174">
        <v>282</v>
      </c>
      <c r="B174" s="2" t="s">
        <v>4</v>
      </c>
      <c r="C174" s="1">
        <v>43962.801360752317</v>
      </c>
      <c r="D174" s="2" t="s">
        <v>323</v>
      </c>
      <c r="E174" s="2" t="s">
        <v>18</v>
      </c>
      <c r="F174" s="2" t="s">
        <v>29</v>
      </c>
      <c r="G174" s="2" t="s">
        <v>35</v>
      </c>
      <c r="H174" s="2" t="s">
        <v>53</v>
      </c>
      <c r="I174" s="2" t="s">
        <v>7</v>
      </c>
      <c r="J174" s="2" t="s">
        <v>6</v>
      </c>
      <c r="K174" s="2" t="s">
        <v>197</v>
      </c>
      <c r="L174" s="2" t="s">
        <v>12</v>
      </c>
      <c r="M174" s="2" t="s">
        <v>38</v>
      </c>
      <c r="N174" s="2" t="s">
        <v>7</v>
      </c>
      <c r="O174" s="2" t="s">
        <v>6</v>
      </c>
    </row>
    <row r="175" spans="1:15" ht="32" x14ac:dyDescent="0.2">
      <c r="A175">
        <v>148</v>
      </c>
      <c r="B175" s="2" t="s">
        <v>4</v>
      </c>
      <c r="C175" s="1">
        <v>43962.868431759256</v>
      </c>
      <c r="D175" s="2" t="s">
        <v>324</v>
      </c>
      <c r="E175" s="2" t="s">
        <v>18</v>
      </c>
      <c r="F175" s="2" t="s">
        <v>29</v>
      </c>
      <c r="G175" s="2" t="s">
        <v>9</v>
      </c>
      <c r="H175" s="2" t="s">
        <v>36</v>
      </c>
      <c r="I175" s="2" t="s">
        <v>7</v>
      </c>
      <c r="J175" s="2" t="s">
        <v>6</v>
      </c>
      <c r="K175" s="2" t="s">
        <v>143</v>
      </c>
      <c r="L175" s="2" t="s">
        <v>97</v>
      </c>
      <c r="M175" s="2" t="s">
        <v>25</v>
      </c>
      <c r="N175" s="2" t="s">
        <v>14</v>
      </c>
      <c r="O175" s="2" t="s">
        <v>6</v>
      </c>
    </row>
    <row r="176" spans="1:15" ht="160" x14ac:dyDescent="0.2">
      <c r="A176">
        <v>677</v>
      </c>
      <c r="B176" s="2" t="s">
        <v>4</v>
      </c>
      <c r="C176" s="1">
        <v>43962.980200810183</v>
      </c>
      <c r="D176" s="2" t="s">
        <v>325</v>
      </c>
      <c r="E176" s="2" t="s">
        <v>31</v>
      </c>
      <c r="F176" s="2" t="s">
        <v>8</v>
      </c>
      <c r="G176" s="2" t="s">
        <v>104</v>
      </c>
      <c r="H176" s="2" t="s">
        <v>10</v>
      </c>
      <c r="I176" s="2" t="s">
        <v>7</v>
      </c>
      <c r="J176" s="2" t="s">
        <v>6</v>
      </c>
      <c r="K176" s="2" t="s">
        <v>326</v>
      </c>
      <c r="L176" s="2" t="s">
        <v>12</v>
      </c>
      <c r="M176" s="2" t="s">
        <v>113</v>
      </c>
      <c r="N176" s="2" t="s">
        <v>39</v>
      </c>
      <c r="O176" s="2" t="s">
        <v>327</v>
      </c>
    </row>
    <row r="177" spans="1:15" ht="32" x14ac:dyDescent="0.2">
      <c r="A177">
        <v>106</v>
      </c>
      <c r="B177" s="2" t="s">
        <v>4</v>
      </c>
      <c r="C177" s="1">
        <v>43963.270117939814</v>
      </c>
      <c r="D177" s="2" t="s">
        <v>328</v>
      </c>
      <c r="E177" s="2" t="s">
        <v>18</v>
      </c>
      <c r="F177" s="2" t="s">
        <v>29</v>
      </c>
      <c r="G177" s="2" t="s">
        <v>17</v>
      </c>
      <c r="H177" s="2" t="s">
        <v>53</v>
      </c>
      <c r="I177" s="2" t="s">
        <v>7</v>
      </c>
      <c r="J177" s="2" t="s">
        <v>6</v>
      </c>
      <c r="K177" s="2" t="s">
        <v>37</v>
      </c>
      <c r="L177" s="2" t="s">
        <v>12</v>
      </c>
      <c r="M177" s="2" t="s">
        <v>42</v>
      </c>
      <c r="N177" s="2" t="s">
        <v>7</v>
      </c>
      <c r="O177" s="2" t="s">
        <v>6</v>
      </c>
    </row>
    <row r="178" spans="1:15" ht="32" x14ac:dyDescent="0.2">
      <c r="A178">
        <v>104</v>
      </c>
      <c r="B178" s="2" t="s">
        <v>4</v>
      </c>
      <c r="C178" s="1">
        <v>43963.299637777774</v>
      </c>
      <c r="D178" s="2" t="s">
        <v>329</v>
      </c>
      <c r="E178" s="2" t="s">
        <v>7</v>
      </c>
      <c r="F178" s="2" t="s">
        <v>8</v>
      </c>
      <c r="G178" s="2" t="s">
        <v>9</v>
      </c>
      <c r="H178" s="2" t="s">
        <v>10</v>
      </c>
      <c r="I178" s="2" t="s">
        <v>18</v>
      </c>
      <c r="J178" s="2" t="s">
        <v>10</v>
      </c>
      <c r="K178" s="2" t="s">
        <v>37</v>
      </c>
      <c r="L178" s="2" t="s">
        <v>12</v>
      </c>
      <c r="M178" s="2" t="s">
        <v>25</v>
      </c>
      <c r="N178" s="2" t="s">
        <v>14</v>
      </c>
      <c r="O178" s="2" t="s">
        <v>6</v>
      </c>
    </row>
    <row r="179" spans="1:15" ht="48" x14ac:dyDescent="0.2">
      <c r="A179">
        <v>149</v>
      </c>
      <c r="B179" s="2" t="s">
        <v>4</v>
      </c>
      <c r="C179" s="1">
        <v>43963.377557881948</v>
      </c>
      <c r="D179" s="2" t="s">
        <v>330</v>
      </c>
      <c r="E179" s="2" t="s">
        <v>7</v>
      </c>
      <c r="F179" s="2" t="s">
        <v>8</v>
      </c>
      <c r="G179" s="2" t="s">
        <v>35</v>
      </c>
      <c r="H179" s="2" t="s">
        <v>30</v>
      </c>
      <c r="I179" s="2" t="s">
        <v>18</v>
      </c>
      <c r="J179" s="2" t="s">
        <v>19</v>
      </c>
      <c r="K179" s="2" t="s">
        <v>37</v>
      </c>
      <c r="L179" s="2" t="s">
        <v>12</v>
      </c>
      <c r="M179" s="2" t="s">
        <v>55</v>
      </c>
      <c r="N179" s="2" t="s">
        <v>7</v>
      </c>
      <c r="O179" s="2" t="s">
        <v>331</v>
      </c>
    </row>
    <row r="180" spans="1:15" ht="80" x14ac:dyDescent="0.2">
      <c r="A180">
        <v>355</v>
      </c>
      <c r="B180" s="2" t="s">
        <v>4</v>
      </c>
      <c r="C180" s="1">
        <v>43963.38946042824</v>
      </c>
      <c r="D180" s="2" t="s">
        <v>332</v>
      </c>
      <c r="E180" s="2" t="s">
        <v>7</v>
      </c>
      <c r="F180" s="2" t="s">
        <v>8</v>
      </c>
      <c r="G180" s="2" t="s">
        <v>9</v>
      </c>
      <c r="H180" s="2" t="s">
        <v>36</v>
      </c>
      <c r="I180" s="2" t="s">
        <v>18</v>
      </c>
      <c r="J180" s="2" t="s">
        <v>19</v>
      </c>
      <c r="K180" s="2" t="s">
        <v>20</v>
      </c>
      <c r="L180" s="2" t="s">
        <v>21</v>
      </c>
      <c r="M180" s="2" t="s">
        <v>38</v>
      </c>
      <c r="N180" s="2" t="s">
        <v>39</v>
      </c>
      <c r="O180" s="2" t="s">
        <v>333</v>
      </c>
    </row>
    <row r="181" spans="1:15" ht="32" x14ac:dyDescent="0.2">
      <c r="A181">
        <v>82</v>
      </c>
      <c r="B181" s="2" t="s">
        <v>4</v>
      </c>
      <c r="C181" s="1">
        <v>43963.391917210647</v>
      </c>
      <c r="D181" s="2" t="s">
        <v>334</v>
      </c>
      <c r="E181" s="2" t="s">
        <v>7</v>
      </c>
      <c r="F181" s="2" t="s">
        <v>8</v>
      </c>
      <c r="G181" s="2" t="s">
        <v>35</v>
      </c>
      <c r="H181" s="2" t="s">
        <v>19</v>
      </c>
      <c r="I181" s="2" t="s">
        <v>31</v>
      </c>
      <c r="J181" s="2" t="s">
        <v>19</v>
      </c>
      <c r="K181" s="2" t="s">
        <v>11</v>
      </c>
      <c r="L181" s="2" t="s">
        <v>12</v>
      </c>
      <c r="M181" s="2" t="s">
        <v>25</v>
      </c>
      <c r="N181" s="2" t="s">
        <v>7</v>
      </c>
      <c r="O181" s="2" t="s">
        <v>6</v>
      </c>
    </row>
    <row r="182" spans="1:15" ht="32" x14ac:dyDescent="0.2">
      <c r="A182">
        <v>116</v>
      </c>
      <c r="B182" s="2" t="s">
        <v>4</v>
      </c>
      <c r="C182" s="1">
        <v>43963.392297881946</v>
      </c>
      <c r="D182" s="2" t="s">
        <v>335</v>
      </c>
      <c r="E182" s="2" t="s">
        <v>18</v>
      </c>
      <c r="F182" s="2" t="s">
        <v>29</v>
      </c>
      <c r="G182" s="2" t="s">
        <v>104</v>
      </c>
      <c r="H182" s="2" t="s">
        <v>10</v>
      </c>
      <c r="I182" s="2" t="s">
        <v>7</v>
      </c>
      <c r="J182" s="2" t="s">
        <v>6</v>
      </c>
      <c r="K182" s="2" t="s">
        <v>311</v>
      </c>
      <c r="L182" s="2" t="s">
        <v>12</v>
      </c>
      <c r="M182" s="2" t="s">
        <v>22</v>
      </c>
      <c r="N182" s="2" t="s">
        <v>14</v>
      </c>
      <c r="O182" s="2" t="s">
        <v>6</v>
      </c>
    </row>
    <row r="183" spans="1:15" ht="16" x14ac:dyDescent="0.2">
      <c r="A183">
        <v>172</v>
      </c>
      <c r="B183" s="2" t="s">
        <v>4</v>
      </c>
      <c r="C183" s="1">
        <v>43963.393039872688</v>
      </c>
      <c r="D183" s="2" t="s">
        <v>336</v>
      </c>
      <c r="E183" s="2" t="s">
        <v>7</v>
      </c>
      <c r="F183" s="2" t="s">
        <v>8</v>
      </c>
      <c r="G183" s="2" t="s">
        <v>35</v>
      </c>
      <c r="H183" s="2" t="s">
        <v>10</v>
      </c>
      <c r="I183" s="2" t="s">
        <v>7</v>
      </c>
      <c r="J183" s="2" t="s">
        <v>6</v>
      </c>
      <c r="K183" s="2" t="s">
        <v>134</v>
      </c>
      <c r="L183" s="2" t="s">
        <v>91</v>
      </c>
      <c r="M183" s="2" t="s">
        <v>113</v>
      </c>
      <c r="N183" s="2" t="s">
        <v>14</v>
      </c>
      <c r="O183" s="2" t="s">
        <v>6</v>
      </c>
    </row>
    <row r="184" spans="1:15" ht="32" x14ac:dyDescent="0.2">
      <c r="A184">
        <v>130</v>
      </c>
      <c r="B184" s="2" t="s">
        <v>4</v>
      </c>
      <c r="C184" s="1">
        <v>43963.396922557869</v>
      </c>
      <c r="D184" s="2" t="s">
        <v>337</v>
      </c>
      <c r="E184" s="2" t="s">
        <v>31</v>
      </c>
      <c r="F184" s="2" t="s">
        <v>8</v>
      </c>
      <c r="G184" s="2" t="s">
        <v>9</v>
      </c>
      <c r="H184" s="2" t="s">
        <v>36</v>
      </c>
      <c r="I184" s="2" t="s">
        <v>31</v>
      </c>
      <c r="J184" s="2" t="s">
        <v>10</v>
      </c>
      <c r="K184" s="2" t="s">
        <v>11</v>
      </c>
      <c r="L184" s="2" t="s">
        <v>12</v>
      </c>
      <c r="M184" s="2" t="s">
        <v>42</v>
      </c>
      <c r="N184" s="2" t="s">
        <v>14</v>
      </c>
      <c r="O184" s="2" t="s">
        <v>6</v>
      </c>
    </row>
    <row r="185" spans="1:15" ht="32" x14ac:dyDescent="0.2">
      <c r="A185">
        <v>78</v>
      </c>
      <c r="B185" s="2" t="s">
        <v>4</v>
      </c>
      <c r="C185" s="1">
        <v>43963.396985601852</v>
      </c>
      <c r="D185" s="2" t="s">
        <v>338</v>
      </c>
      <c r="E185" s="2" t="s">
        <v>7</v>
      </c>
      <c r="F185" s="2" t="s">
        <v>8</v>
      </c>
      <c r="G185" s="2" t="s">
        <v>35</v>
      </c>
      <c r="H185" s="2" t="s">
        <v>10</v>
      </c>
      <c r="I185" s="2" t="s">
        <v>7</v>
      </c>
      <c r="J185" s="2" t="s">
        <v>6</v>
      </c>
      <c r="K185" s="2" t="s">
        <v>37</v>
      </c>
      <c r="L185" s="2" t="s">
        <v>12</v>
      </c>
      <c r="M185" s="2" t="s">
        <v>209</v>
      </c>
      <c r="N185" s="2" t="s">
        <v>14</v>
      </c>
      <c r="O185" s="2" t="s">
        <v>6</v>
      </c>
    </row>
    <row r="186" spans="1:15" ht="32" x14ac:dyDescent="0.2">
      <c r="A186">
        <v>122</v>
      </c>
      <c r="B186" s="2" t="s">
        <v>4</v>
      </c>
      <c r="C186" s="1">
        <v>43963.422720601855</v>
      </c>
      <c r="D186" s="2" t="s">
        <v>339</v>
      </c>
      <c r="E186" s="2" t="s">
        <v>31</v>
      </c>
      <c r="F186" s="2" t="s">
        <v>8</v>
      </c>
      <c r="G186" s="2" t="s">
        <v>35</v>
      </c>
      <c r="H186" s="2" t="s">
        <v>10</v>
      </c>
      <c r="I186" s="2" t="s">
        <v>18</v>
      </c>
      <c r="J186" s="2" t="s">
        <v>10</v>
      </c>
      <c r="K186" s="2" t="s">
        <v>11</v>
      </c>
      <c r="L186" s="2" t="s">
        <v>89</v>
      </c>
      <c r="M186" s="2" t="s">
        <v>38</v>
      </c>
      <c r="N186" s="2" t="s">
        <v>14</v>
      </c>
      <c r="O186" s="2" t="s">
        <v>6</v>
      </c>
    </row>
    <row r="187" spans="1:15" ht="16" x14ac:dyDescent="0.2">
      <c r="A187">
        <v>64</v>
      </c>
      <c r="B187" s="2" t="s">
        <v>4</v>
      </c>
      <c r="C187" s="1">
        <v>43963.424704965277</v>
      </c>
      <c r="D187" s="2" t="s">
        <v>340</v>
      </c>
      <c r="E187" s="2" t="s">
        <v>7</v>
      </c>
      <c r="F187" s="2" t="s">
        <v>72</v>
      </c>
      <c r="G187" s="2" t="s">
        <v>17</v>
      </c>
      <c r="H187" s="2" t="s">
        <v>19</v>
      </c>
      <c r="I187" s="2" t="s">
        <v>7</v>
      </c>
      <c r="J187" s="2" t="s">
        <v>6</v>
      </c>
      <c r="K187" s="2" t="s">
        <v>11</v>
      </c>
      <c r="L187" s="2" t="s">
        <v>341</v>
      </c>
      <c r="M187" s="2" t="s">
        <v>22</v>
      </c>
      <c r="N187" s="2" t="s">
        <v>7</v>
      </c>
      <c r="O187" s="2" t="s">
        <v>6</v>
      </c>
    </row>
    <row r="188" spans="1:15" ht="32" x14ac:dyDescent="0.2">
      <c r="A188">
        <v>137</v>
      </c>
      <c r="B188" s="2" t="s">
        <v>4</v>
      </c>
      <c r="C188" s="1">
        <v>43963.435561319442</v>
      </c>
      <c r="D188" s="2" t="s">
        <v>342</v>
      </c>
      <c r="E188" s="2" t="s">
        <v>31</v>
      </c>
      <c r="F188" s="2" t="s">
        <v>29</v>
      </c>
      <c r="G188" s="2" t="s">
        <v>17</v>
      </c>
      <c r="H188" s="2" t="s">
        <v>19</v>
      </c>
      <c r="I188" s="2" t="s">
        <v>31</v>
      </c>
      <c r="J188" s="2" t="s">
        <v>19</v>
      </c>
      <c r="K188" s="2" t="s">
        <v>20</v>
      </c>
      <c r="L188" s="2" t="s">
        <v>12</v>
      </c>
      <c r="M188" s="2" t="s">
        <v>25</v>
      </c>
      <c r="N188" s="2" t="s">
        <v>14</v>
      </c>
      <c r="O188" s="2" t="s">
        <v>6</v>
      </c>
    </row>
    <row r="189" spans="1:15" ht="32" x14ac:dyDescent="0.2">
      <c r="A189">
        <v>82</v>
      </c>
      <c r="B189" s="2" t="s">
        <v>4</v>
      </c>
      <c r="C189" s="1">
        <v>43963.439770474535</v>
      </c>
      <c r="D189" s="2" t="s">
        <v>343</v>
      </c>
      <c r="E189" s="2" t="s">
        <v>31</v>
      </c>
      <c r="F189" s="2" t="s">
        <v>8</v>
      </c>
      <c r="G189" s="2" t="s">
        <v>35</v>
      </c>
      <c r="H189" s="2" t="s">
        <v>152</v>
      </c>
      <c r="I189" s="2" t="s">
        <v>7</v>
      </c>
      <c r="J189" s="2" t="s">
        <v>6</v>
      </c>
      <c r="K189" s="2" t="s">
        <v>11</v>
      </c>
      <c r="L189" s="2" t="s">
        <v>12</v>
      </c>
      <c r="M189" s="2" t="s">
        <v>38</v>
      </c>
      <c r="N189" s="2" t="s">
        <v>14</v>
      </c>
      <c r="O189" s="2" t="s">
        <v>6</v>
      </c>
    </row>
    <row r="190" spans="1:15" ht="96" x14ac:dyDescent="0.2">
      <c r="A190">
        <v>201</v>
      </c>
      <c r="B190" s="2" t="s">
        <v>4</v>
      </c>
      <c r="C190" s="1">
        <v>43963.440644664355</v>
      </c>
      <c r="D190" s="2" t="s">
        <v>344</v>
      </c>
      <c r="E190" s="2" t="s">
        <v>7</v>
      </c>
      <c r="F190" s="2" t="s">
        <v>29</v>
      </c>
      <c r="G190" s="2" t="s">
        <v>17</v>
      </c>
      <c r="H190" s="2" t="s">
        <v>10</v>
      </c>
      <c r="I190" s="2" t="s">
        <v>18</v>
      </c>
      <c r="J190" s="2" t="s">
        <v>10</v>
      </c>
      <c r="K190" s="2" t="s">
        <v>11</v>
      </c>
      <c r="L190" s="2" t="s">
        <v>12</v>
      </c>
      <c r="M190" s="2" t="s">
        <v>38</v>
      </c>
      <c r="N190" s="2" t="s">
        <v>39</v>
      </c>
      <c r="O190" s="2" t="s">
        <v>345</v>
      </c>
    </row>
    <row r="191" spans="1:15" ht="32" x14ac:dyDescent="0.2">
      <c r="A191">
        <v>147</v>
      </c>
      <c r="B191" s="2" t="s">
        <v>4</v>
      </c>
      <c r="C191" s="1">
        <v>43963.445434675923</v>
      </c>
      <c r="D191" s="2" t="s">
        <v>346</v>
      </c>
      <c r="E191" s="2" t="s">
        <v>7</v>
      </c>
      <c r="F191" s="2" t="s">
        <v>8</v>
      </c>
      <c r="G191" s="2" t="s">
        <v>35</v>
      </c>
      <c r="H191" s="2" t="s">
        <v>241</v>
      </c>
      <c r="I191" s="2" t="s">
        <v>31</v>
      </c>
      <c r="J191" s="2" t="s">
        <v>46</v>
      </c>
      <c r="K191" s="2" t="s">
        <v>11</v>
      </c>
      <c r="L191" s="2" t="s">
        <v>12</v>
      </c>
      <c r="M191" s="2" t="s">
        <v>13</v>
      </c>
      <c r="N191" s="2" t="s">
        <v>7</v>
      </c>
      <c r="O191" s="2" t="s">
        <v>6</v>
      </c>
    </row>
    <row r="192" spans="1:15" ht="80" x14ac:dyDescent="0.2">
      <c r="A192">
        <v>126</v>
      </c>
      <c r="B192" s="2" t="s">
        <v>4</v>
      </c>
      <c r="C192" s="1">
        <v>43963.445727905091</v>
      </c>
      <c r="D192" s="2" t="s">
        <v>347</v>
      </c>
      <c r="E192" s="2" t="s">
        <v>31</v>
      </c>
      <c r="F192" s="2" t="s">
        <v>8</v>
      </c>
      <c r="G192" s="2" t="s">
        <v>35</v>
      </c>
      <c r="H192" s="2" t="s">
        <v>10</v>
      </c>
      <c r="I192" s="2" t="s">
        <v>7</v>
      </c>
      <c r="J192" s="2" t="s">
        <v>6</v>
      </c>
      <c r="K192" s="2" t="s">
        <v>11</v>
      </c>
      <c r="L192" s="2" t="s">
        <v>21</v>
      </c>
      <c r="M192" s="2" t="s">
        <v>209</v>
      </c>
      <c r="N192" s="2" t="s">
        <v>14</v>
      </c>
      <c r="O192" s="2" t="s">
        <v>6</v>
      </c>
    </row>
    <row r="193" spans="1:15" ht="32" x14ac:dyDescent="0.2">
      <c r="A193">
        <v>186</v>
      </c>
      <c r="B193" s="2" t="s">
        <v>4</v>
      </c>
      <c r="C193" s="1">
        <v>43963.459569687497</v>
      </c>
      <c r="D193" s="2" t="s">
        <v>348</v>
      </c>
      <c r="E193" s="2" t="s">
        <v>7</v>
      </c>
      <c r="F193" s="2" t="s">
        <v>8</v>
      </c>
      <c r="G193" s="2" t="s">
        <v>9</v>
      </c>
      <c r="H193" s="2" t="s">
        <v>46</v>
      </c>
      <c r="I193" s="2" t="s">
        <v>7</v>
      </c>
      <c r="J193" s="2" t="s">
        <v>6</v>
      </c>
      <c r="K193" s="2" t="s">
        <v>37</v>
      </c>
      <c r="L193" s="2" t="s">
        <v>12</v>
      </c>
      <c r="M193" s="2" t="s">
        <v>113</v>
      </c>
      <c r="N193" s="2" t="s">
        <v>14</v>
      </c>
      <c r="O193" s="2" t="s">
        <v>6</v>
      </c>
    </row>
    <row r="194" spans="1:15" ht="32" x14ac:dyDescent="0.2">
      <c r="A194">
        <v>96</v>
      </c>
      <c r="B194" s="2" t="s">
        <v>4</v>
      </c>
      <c r="C194" s="1">
        <v>43963.474201712961</v>
      </c>
      <c r="D194" s="2" t="s">
        <v>349</v>
      </c>
      <c r="E194" s="2" t="s">
        <v>7</v>
      </c>
      <c r="F194" s="2" t="s">
        <v>8</v>
      </c>
      <c r="G194" s="2" t="s">
        <v>9</v>
      </c>
      <c r="H194" s="2" t="s">
        <v>53</v>
      </c>
      <c r="I194" s="2" t="s">
        <v>18</v>
      </c>
      <c r="J194" s="2" t="s">
        <v>19</v>
      </c>
      <c r="K194" s="2" t="s">
        <v>20</v>
      </c>
      <c r="L194" s="2" t="s">
        <v>12</v>
      </c>
      <c r="M194" s="2" t="s">
        <v>22</v>
      </c>
      <c r="N194" s="2" t="s">
        <v>7</v>
      </c>
      <c r="O194" s="2" t="s">
        <v>6</v>
      </c>
    </row>
    <row r="195" spans="1:15" ht="32" x14ac:dyDescent="0.2">
      <c r="A195">
        <v>161</v>
      </c>
      <c r="B195" s="2" t="s">
        <v>4</v>
      </c>
      <c r="C195" s="1">
        <v>43963.476877106485</v>
      </c>
      <c r="D195" s="2" t="s">
        <v>350</v>
      </c>
      <c r="E195" s="2" t="s">
        <v>7</v>
      </c>
      <c r="F195" s="2" t="s">
        <v>72</v>
      </c>
      <c r="G195" s="2" t="s">
        <v>17</v>
      </c>
      <c r="H195" s="2" t="s">
        <v>10</v>
      </c>
      <c r="I195" s="2" t="s">
        <v>7</v>
      </c>
      <c r="J195" s="2" t="s">
        <v>6</v>
      </c>
      <c r="K195" s="2" t="s">
        <v>11</v>
      </c>
      <c r="L195" s="2" t="s">
        <v>12</v>
      </c>
      <c r="M195" s="2" t="s">
        <v>38</v>
      </c>
      <c r="N195" s="2" t="s">
        <v>14</v>
      </c>
      <c r="O195" s="2" t="s">
        <v>6</v>
      </c>
    </row>
    <row r="196" spans="1:15" ht="240" x14ac:dyDescent="0.2">
      <c r="A196">
        <v>549</v>
      </c>
      <c r="B196" s="2" t="s">
        <v>4</v>
      </c>
      <c r="C196" s="1">
        <v>43963.486196122685</v>
      </c>
      <c r="D196" s="2" t="s">
        <v>351</v>
      </c>
      <c r="E196" s="2" t="s">
        <v>18</v>
      </c>
      <c r="F196" s="2" t="s">
        <v>8</v>
      </c>
      <c r="G196" s="2" t="s">
        <v>35</v>
      </c>
      <c r="H196" s="2" t="s">
        <v>152</v>
      </c>
      <c r="I196" s="2" t="s">
        <v>18</v>
      </c>
      <c r="J196" s="2" t="s">
        <v>36</v>
      </c>
      <c r="K196" s="2" t="s">
        <v>352</v>
      </c>
      <c r="L196" s="2" t="s">
        <v>12</v>
      </c>
      <c r="M196" s="2" t="s">
        <v>25</v>
      </c>
      <c r="N196" s="2" t="s">
        <v>14</v>
      </c>
      <c r="O196" s="2" t="s">
        <v>353</v>
      </c>
    </row>
    <row r="197" spans="1:15" ht="32" x14ac:dyDescent="0.2">
      <c r="A197">
        <v>10747</v>
      </c>
      <c r="B197" s="2" t="s">
        <v>4</v>
      </c>
      <c r="C197" s="1">
        <v>43963.491437766206</v>
      </c>
      <c r="D197" s="2" t="s">
        <v>354</v>
      </c>
      <c r="E197" s="2" t="s">
        <v>18</v>
      </c>
      <c r="F197" s="2" t="s">
        <v>29</v>
      </c>
      <c r="G197" s="2" t="s">
        <v>35</v>
      </c>
      <c r="H197" s="2" t="s">
        <v>53</v>
      </c>
      <c r="I197" s="2" t="s">
        <v>31</v>
      </c>
      <c r="J197" s="2" t="s">
        <v>30</v>
      </c>
      <c r="K197" s="2" t="s">
        <v>197</v>
      </c>
      <c r="L197" s="2" t="s">
        <v>12</v>
      </c>
      <c r="M197" s="2" t="s">
        <v>25</v>
      </c>
      <c r="N197" s="2" t="s">
        <v>14</v>
      </c>
      <c r="O197" s="2" t="s">
        <v>6</v>
      </c>
    </row>
    <row r="198" spans="1:15" ht="32" x14ac:dyDescent="0.2">
      <c r="A198">
        <v>559</v>
      </c>
      <c r="B198" s="2" t="s">
        <v>4</v>
      </c>
      <c r="C198" s="1">
        <v>43963.49463079861</v>
      </c>
      <c r="D198" s="2" t="s">
        <v>355</v>
      </c>
      <c r="E198" s="2" t="s">
        <v>7</v>
      </c>
      <c r="F198" s="2" t="s">
        <v>8</v>
      </c>
      <c r="G198" s="2" t="s">
        <v>17</v>
      </c>
      <c r="H198" s="2" t="s">
        <v>53</v>
      </c>
      <c r="I198" s="2" t="s">
        <v>18</v>
      </c>
      <c r="J198" s="2" t="s">
        <v>10</v>
      </c>
      <c r="K198" s="2" t="s">
        <v>11</v>
      </c>
      <c r="L198" s="2" t="s">
        <v>12</v>
      </c>
      <c r="M198" s="2" t="s">
        <v>42</v>
      </c>
      <c r="N198" s="2" t="s">
        <v>7</v>
      </c>
      <c r="O198" s="2" t="s">
        <v>6</v>
      </c>
    </row>
    <row r="199" spans="1:15" ht="32" x14ac:dyDescent="0.2">
      <c r="A199">
        <v>128</v>
      </c>
      <c r="B199" s="2" t="s">
        <v>4</v>
      </c>
      <c r="C199" s="1">
        <v>43963.495532800924</v>
      </c>
      <c r="D199" s="2" t="s">
        <v>356</v>
      </c>
      <c r="E199" s="2" t="s">
        <v>18</v>
      </c>
      <c r="F199" s="2" t="s">
        <v>29</v>
      </c>
      <c r="G199" s="2" t="s">
        <v>35</v>
      </c>
      <c r="H199" s="2" t="s">
        <v>41</v>
      </c>
      <c r="I199" s="2" t="s">
        <v>18</v>
      </c>
      <c r="J199" s="2" t="s">
        <v>19</v>
      </c>
      <c r="K199" s="2" t="s">
        <v>224</v>
      </c>
      <c r="L199" s="2" t="s">
        <v>12</v>
      </c>
      <c r="M199" s="2" t="s">
        <v>25</v>
      </c>
      <c r="N199" s="2" t="s">
        <v>7</v>
      </c>
      <c r="O199" s="2" t="s">
        <v>6</v>
      </c>
    </row>
    <row r="200" spans="1:15" ht="48" x14ac:dyDescent="0.2">
      <c r="A200">
        <v>656</v>
      </c>
      <c r="B200" s="2" t="s">
        <v>4</v>
      </c>
      <c r="C200" s="1">
        <v>43963.506746828702</v>
      </c>
      <c r="D200" s="2" t="s">
        <v>357</v>
      </c>
      <c r="E200" s="2" t="s">
        <v>31</v>
      </c>
      <c r="F200" s="2" t="s">
        <v>8</v>
      </c>
      <c r="G200" s="2" t="s">
        <v>35</v>
      </c>
      <c r="H200" s="2" t="s">
        <v>19</v>
      </c>
      <c r="I200" s="2" t="s">
        <v>7</v>
      </c>
      <c r="J200" s="2" t="s">
        <v>6</v>
      </c>
      <c r="K200" s="2" t="s">
        <v>358</v>
      </c>
      <c r="L200" s="2" t="s">
        <v>261</v>
      </c>
      <c r="M200" s="2" t="s">
        <v>55</v>
      </c>
      <c r="N200" s="2" t="s">
        <v>39</v>
      </c>
      <c r="O200" s="2" t="s">
        <v>359</v>
      </c>
    </row>
    <row r="201" spans="1:15" ht="32" x14ac:dyDescent="0.2">
      <c r="A201">
        <v>1428</v>
      </c>
      <c r="B201" s="2" t="s">
        <v>4</v>
      </c>
      <c r="C201" s="1">
        <v>43963.517638124998</v>
      </c>
      <c r="D201" s="2" t="s">
        <v>360</v>
      </c>
      <c r="E201" s="2" t="s">
        <v>7</v>
      </c>
      <c r="F201" s="2" t="s">
        <v>8</v>
      </c>
      <c r="G201" s="2" t="s">
        <v>35</v>
      </c>
      <c r="H201" s="2" t="s">
        <v>107</v>
      </c>
      <c r="I201" s="2" t="s">
        <v>18</v>
      </c>
      <c r="J201" s="2" t="s">
        <v>19</v>
      </c>
      <c r="K201" s="2" t="s">
        <v>11</v>
      </c>
      <c r="L201" s="2" t="s">
        <v>12</v>
      </c>
      <c r="M201" s="2" t="s">
        <v>25</v>
      </c>
      <c r="N201" s="2" t="s">
        <v>7</v>
      </c>
      <c r="O201" s="2" t="s">
        <v>361</v>
      </c>
    </row>
    <row r="202" spans="1:15" ht="128" x14ac:dyDescent="0.2">
      <c r="A202">
        <v>294</v>
      </c>
      <c r="B202" s="2" t="s">
        <v>4</v>
      </c>
      <c r="C202" s="1">
        <v>43963.541155162035</v>
      </c>
      <c r="D202" s="2" t="s">
        <v>362</v>
      </c>
      <c r="E202" s="2" t="s">
        <v>31</v>
      </c>
      <c r="F202" s="2" t="s">
        <v>29</v>
      </c>
      <c r="G202" s="2" t="s">
        <v>17</v>
      </c>
      <c r="H202" s="2" t="s">
        <v>19</v>
      </c>
      <c r="I202" s="2" t="s">
        <v>7</v>
      </c>
      <c r="J202" s="2" t="s">
        <v>6</v>
      </c>
      <c r="K202" s="2" t="s">
        <v>122</v>
      </c>
      <c r="L202" s="2" t="s">
        <v>12</v>
      </c>
      <c r="M202" s="2" t="s">
        <v>38</v>
      </c>
      <c r="N202" s="2" t="s">
        <v>14</v>
      </c>
      <c r="O202" s="2" t="s">
        <v>363</v>
      </c>
    </row>
    <row r="203" spans="1:15" ht="64" x14ac:dyDescent="0.2">
      <c r="A203">
        <v>155</v>
      </c>
      <c r="B203" s="2" t="s">
        <v>4</v>
      </c>
      <c r="C203" s="1">
        <v>43963.569004409721</v>
      </c>
      <c r="D203" s="2" t="s">
        <v>364</v>
      </c>
      <c r="E203" s="2" t="s">
        <v>7</v>
      </c>
      <c r="F203" s="2" t="s">
        <v>8</v>
      </c>
      <c r="G203" s="2" t="s">
        <v>9</v>
      </c>
      <c r="H203" s="2" t="s">
        <v>19</v>
      </c>
      <c r="I203" s="2" t="s">
        <v>7</v>
      </c>
      <c r="J203" s="2" t="s">
        <v>6</v>
      </c>
      <c r="K203" s="2" t="s">
        <v>32</v>
      </c>
      <c r="L203" s="2" t="s">
        <v>12</v>
      </c>
      <c r="M203" s="2" t="s">
        <v>113</v>
      </c>
      <c r="N203" s="2" t="s">
        <v>14</v>
      </c>
      <c r="O203" s="2" t="s">
        <v>365</v>
      </c>
    </row>
    <row r="204" spans="1:15" ht="32" x14ac:dyDescent="0.2">
      <c r="A204">
        <v>77</v>
      </c>
      <c r="B204" s="2" t="s">
        <v>4</v>
      </c>
      <c r="C204" s="1">
        <v>43963.579669004626</v>
      </c>
      <c r="D204" s="2" t="s">
        <v>366</v>
      </c>
      <c r="E204" s="2" t="s">
        <v>31</v>
      </c>
      <c r="F204" s="2" t="s">
        <v>8</v>
      </c>
      <c r="G204" s="2" t="s">
        <v>35</v>
      </c>
      <c r="H204" s="2" t="s">
        <v>10</v>
      </c>
      <c r="I204" s="2" t="s">
        <v>31</v>
      </c>
      <c r="J204" s="2" t="s">
        <v>165</v>
      </c>
      <c r="K204" s="2" t="s">
        <v>32</v>
      </c>
      <c r="L204" s="2" t="s">
        <v>12</v>
      </c>
      <c r="M204" s="2" t="s">
        <v>25</v>
      </c>
      <c r="N204" s="2" t="s">
        <v>95</v>
      </c>
      <c r="O204" s="2" t="s">
        <v>6</v>
      </c>
    </row>
    <row r="205" spans="1:15" ht="32" x14ac:dyDescent="0.2">
      <c r="A205">
        <v>381</v>
      </c>
      <c r="B205" s="2" t="s">
        <v>4</v>
      </c>
      <c r="C205" s="1">
        <v>43963.581224583337</v>
      </c>
      <c r="D205" s="2" t="s">
        <v>367</v>
      </c>
      <c r="E205" s="2" t="s">
        <v>7</v>
      </c>
      <c r="F205" s="2" t="s">
        <v>29</v>
      </c>
      <c r="G205" s="2" t="s">
        <v>9</v>
      </c>
      <c r="H205" s="2" t="s">
        <v>107</v>
      </c>
      <c r="I205" s="2" t="s">
        <v>31</v>
      </c>
      <c r="J205" s="2" t="s">
        <v>53</v>
      </c>
      <c r="K205" s="2" t="s">
        <v>11</v>
      </c>
      <c r="L205" s="2" t="s">
        <v>12</v>
      </c>
      <c r="M205" s="2" t="s">
        <v>25</v>
      </c>
      <c r="N205" s="2" t="s">
        <v>95</v>
      </c>
      <c r="O205" s="2" t="s">
        <v>6</v>
      </c>
    </row>
    <row r="206" spans="1:15" ht="112" x14ac:dyDescent="0.2">
      <c r="A206">
        <v>422</v>
      </c>
      <c r="B206" s="2" t="s">
        <v>4</v>
      </c>
      <c r="C206" s="1">
        <v>43963.59184666667</v>
      </c>
      <c r="D206" s="2" t="s">
        <v>368</v>
      </c>
      <c r="E206" s="2" t="s">
        <v>18</v>
      </c>
      <c r="F206" s="2" t="s">
        <v>8</v>
      </c>
      <c r="G206" s="2" t="s">
        <v>17</v>
      </c>
      <c r="H206" s="2" t="s">
        <v>19</v>
      </c>
      <c r="I206" s="2" t="s">
        <v>31</v>
      </c>
      <c r="J206" s="2" t="s">
        <v>10</v>
      </c>
      <c r="K206" s="2" t="s">
        <v>32</v>
      </c>
      <c r="L206" s="2" t="s">
        <v>369</v>
      </c>
      <c r="M206" s="2" t="s">
        <v>55</v>
      </c>
      <c r="N206" s="2" t="s">
        <v>39</v>
      </c>
      <c r="O206" s="2" t="s">
        <v>370</v>
      </c>
    </row>
    <row r="207" spans="1:15" ht="16" x14ac:dyDescent="0.2">
      <c r="A207">
        <v>149</v>
      </c>
      <c r="B207" s="2" t="s">
        <v>4</v>
      </c>
      <c r="C207" s="1">
        <v>43963.598066678242</v>
      </c>
      <c r="D207" s="2" t="s">
        <v>371</v>
      </c>
      <c r="E207" s="2" t="s">
        <v>7</v>
      </c>
      <c r="F207" s="2" t="s">
        <v>8</v>
      </c>
      <c r="G207" s="2" t="s">
        <v>35</v>
      </c>
      <c r="H207" s="2" t="s">
        <v>10</v>
      </c>
      <c r="I207" s="2" t="s">
        <v>18</v>
      </c>
      <c r="J207" s="2" t="s">
        <v>10</v>
      </c>
      <c r="K207" s="2" t="s">
        <v>11</v>
      </c>
      <c r="L207" s="2" t="s">
        <v>372</v>
      </c>
      <c r="M207" s="2" t="s">
        <v>22</v>
      </c>
      <c r="N207" s="2" t="s">
        <v>39</v>
      </c>
      <c r="O207" s="2" t="s">
        <v>6</v>
      </c>
    </row>
    <row r="208" spans="1:15" ht="32" x14ac:dyDescent="0.2">
      <c r="A208">
        <v>131</v>
      </c>
      <c r="B208" s="2" t="s">
        <v>4</v>
      </c>
      <c r="C208" s="1">
        <v>43963.624054537038</v>
      </c>
      <c r="D208" s="2" t="s">
        <v>373</v>
      </c>
      <c r="E208" s="2" t="s">
        <v>18</v>
      </c>
      <c r="F208" s="2" t="s">
        <v>29</v>
      </c>
      <c r="G208" s="2" t="s">
        <v>35</v>
      </c>
      <c r="H208" s="2" t="s">
        <v>36</v>
      </c>
      <c r="I208" s="2" t="s">
        <v>7</v>
      </c>
      <c r="J208" s="2" t="s">
        <v>6</v>
      </c>
      <c r="K208" s="2" t="s">
        <v>374</v>
      </c>
      <c r="L208" s="2" t="s">
        <v>97</v>
      </c>
      <c r="M208" s="2" t="s">
        <v>22</v>
      </c>
      <c r="N208" s="2" t="s">
        <v>7</v>
      </c>
      <c r="O208" s="2" t="s">
        <v>6</v>
      </c>
    </row>
    <row r="209" spans="1:15" ht="32" x14ac:dyDescent="0.2">
      <c r="A209">
        <v>142</v>
      </c>
      <c r="B209" s="2" t="s">
        <v>4</v>
      </c>
      <c r="C209" s="1">
        <v>43963.634456504631</v>
      </c>
      <c r="D209" s="2" t="s">
        <v>375</v>
      </c>
      <c r="E209" s="2" t="s">
        <v>31</v>
      </c>
      <c r="F209" s="2" t="s">
        <v>8</v>
      </c>
      <c r="G209" s="2" t="s">
        <v>17</v>
      </c>
      <c r="H209" s="2" t="s">
        <v>10</v>
      </c>
      <c r="I209" s="2" t="s">
        <v>31</v>
      </c>
      <c r="J209" s="2" t="s">
        <v>10</v>
      </c>
      <c r="K209" s="2" t="s">
        <v>11</v>
      </c>
      <c r="L209" s="2" t="s">
        <v>97</v>
      </c>
      <c r="M209" s="2" t="s">
        <v>25</v>
      </c>
      <c r="N209" s="2" t="s">
        <v>95</v>
      </c>
      <c r="O209" s="2" t="s">
        <v>6</v>
      </c>
    </row>
    <row r="210" spans="1:15" ht="64" x14ac:dyDescent="0.2">
      <c r="A210">
        <v>162</v>
      </c>
      <c r="B210" s="2" t="s">
        <v>4</v>
      </c>
      <c r="C210" s="1">
        <v>43963.643747835646</v>
      </c>
      <c r="D210" s="2" t="s">
        <v>376</v>
      </c>
      <c r="E210" s="2" t="s">
        <v>31</v>
      </c>
      <c r="F210" s="2" t="s">
        <v>8</v>
      </c>
      <c r="G210" s="2" t="s">
        <v>35</v>
      </c>
      <c r="H210" s="2" t="s">
        <v>41</v>
      </c>
      <c r="I210" s="2" t="s">
        <v>18</v>
      </c>
      <c r="J210" s="2" t="s">
        <v>165</v>
      </c>
      <c r="K210" s="2" t="s">
        <v>37</v>
      </c>
      <c r="L210" s="2" t="s">
        <v>12</v>
      </c>
      <c r="M210" s="2" t="s">
        <v>25</v>
      </c>
      <c r="N210" s="2" t="s">
        <v>39</v>
      </c>
      <c r="O210" s="2" t="s">
        <v>377</v>
      </c>
    </row>
    <row r="211" spans="1:15" ht="96" x14ac:dyDescent="0.2">
      <c r="A211">
        <v>244</v>
      </c>
      <c r="B211" s="2" t="s">
        <v>4</v>
      </c>
      <c r="C211" s="1">
        <v>43963.716448090279</v>
      </c>
      <c r="D211" s="2" t="s">
        <v>378</v>
      </c>
      <c r="E211" s="2" t="s">
        <v>18</v>
      </c>
      <c r="F211" s="2" t="s">
        <v>72</v>
      </c>
      <c r="G211" s="2" t="s">
        <v>35</v>
      </c>
      <c r="H211" s="2" t="s">
        <v>46</v>
      </c>
      <c r="I211" s="2" t="s">
        <v>18</v>
      </c>
      <c r="J211" s="2" t="s">
        <v>46</v>
      </c>
      <c r="K211" s="2" t="s">
        <v>197</v>
      </c>
      <c r="L211" s="2" t="s">
        <v>12</v>
      </c>
      <c r="M211" s="2" t="s">
        <v>25</v>
      </c>
      <c r="N211" s="2" t="s">
        <v>7</v>
      </c>
      <c r="O211" s="2" t="s">
        <v>379</v>
      </c>
    </row>
    <row r="212" spans="1:15" ht="32" x14ac:dyDescent="0.2">
      <c r="A212">
        <v>120</v>
      </c>
      <c r="B212" s="2" t="s">
        <v>4</v>
      </c>
      <c r="C212" s="1">
        <v>43963.726537407405</v>
      </c>
      <c r="D212" s="2" t="s">
        <v>380</v>
      </c>
      <c r="E212" s="2" t="s">
        <v>18</v>
      </c>
      <c r="F212" s="2" t="s">
        <v>29</v>
      </c>
      <c r="G212" s="2" t="s">
        <v>81</v>
      </c>
      <c r="H212" s="2" t="s">
        <v>19</v>
      </c>
      <c r="I212" s="2" t="s">
        <v>7</v>
      </c>
      <c r="J212" s="2" t="s">
        <v>6</v>
      </c>
      <c r="K212" s="2" t="s">
        <v>32</v>
      </c>
      <c r="L212" s="2" t="s">
        <v>369</v>
      </c>
      <c r="M212" s="2" t="s">
        <v>38</v>
      </c>
      <c r="N212" s="2" t="s">
        <v>14</v>
      </c>
      <c r="O212" s="2" t="s">
        <v>381</v>
      </c>
    </row>
    <row r="213" spans="1:15" ht="64" x14ac:dyDescent="0.2">
      <c r="A213">
        <v>183</v>
      </c>
      <c r="B213" s="2" t="s">
        <v>4</v>
      </c>
      <c r="C213" s="1">
        <v>43963.795364664351</v>
      </c>
      <c r="D213" s="2" t="s">
        <v>382</v>
      </c>
      <c r="E213" s="2" t="s">
        <v>18</v>
      </c>
      <c r="F213" s="2" t="s">
        <v>72</v>
      </c>
      <c r="G213" s="2" t="s">
        <v>9</v>
      </c>
      <c r="H213" s="2" t="s">
        <v>36</v>
      </c>
      <c r="I213" s="2" t="s">
        <v>7</v>
      </c>
      <c r="J213" s="2" t="s">
        <v>6</v>
      </c>
      <c r="K213" s="2" t="s">
        <v>37</v>
      </c>
      <c r="L213" s="2" t="s">
        <v>97</v>
      </c>
      <c r="M213" s="2" t="s">
        <v>38</v>
      </c>
      <c r="N213" s="2" t="s">
        <v>7</v>
      </c>
      <c r="O213" s="2" t="s">
        <v>383</v>
      </c>
    </row>
    <row r="214" spans="1:15" ht="160" x14ac:dyDescent="0.2">
      <c r="A214">
        <v>278</v>
      </c>
      <c r="B214" s="2" t="s">
        <v>4</v>
      </c>
      <c r="C214" s="1">
        <v>43963.829740729168</v>
      </c>
      <c r="D214" s="2" t="s">
        <v>384</v>
      </c>
      <c r="E214" s="2" t="s">
        <v>18</v>
      </c>
      <c r="F214" s="2" t="s">
        <v>29</v>
      </c>
      <c r="G214" s="2" t="s">
        <v>104</v>
      </c>
      <c r="H214" s="2" t="s">
        <v>152</v>
      </c>
      <c r="I214" s="2" t="s">
        <v>31</v>
      </c>
      <c r="J214" s="2" t="s">
        <v>53</v>
      </c>
      <c r="K214" s="2" t="s">
        <v>11</v>
      </c>
      <c r="L214" s="2" t="s">
        <v>97</v>
      </c>
      <c r="M214" s="2" t="s">
        <v>22</v>
      </c>
      <c r="N214" s="2" t="s">
        <v>7</v>
      </c>
      <c r="O214" s="2" t="s">
        <v>385</v>
      </c>
    </row>
    <row r="215" spans="1:15" ht="32" x14ac:dyDescent="0.2">
      <c r="A215">
        <v>141</v>
      </c>
      <c r="B215" s="2" t="s">
        <v>4</v>
      </c>
      <c r="C215" s="1">
        <v>43963.884006412038</v>
      </c>
      <c r="D215" s="2" t="s">
        <v>386</v>
      </c>
      <c r="E215" s="2" t="s">
        <v>7</v>
      </c>
      <c r="F215" s="2" t="s">
        <v>8</v>
      </c>
      <c r="G215" s="2" t="s">
        <v>35</v>
      </c>
      <c r="H215" s="2" t="s">
        <v>10</v>
      </c>
      <c r="I215" s="2" t="s">
        <v>7</v>
      </c>
      <c r="J215" s="2" t="s">
        <v>6</v>
      </c>
      <c r="K215" s="2" t="s">
        <v>387</v>
      </c>
      <c r="L215" s="2" t="s">
        <v>12</v>
      </c>
      <c r="M215" s="2" t="s">
        <v>22</v>
      </c>
      <c r="N215" s="2" t="s">
        <v>14</v>
      </c>
      <c r="O215" s="2" t="s">
        <v>6</v>
      </c>
    </row>
    <row r="216" spans="1:15" ht="16" x14ac:dyDescent="0.2">
      <c r="A216">
        <v>117</v>
      </c>
      <c r="B216" s="2" t="s">
        <v>4</v>
      </c>
      <c r="C216" s="1">
        <v>43963.910224386571</v>
      </c>
      <c r="D216" s="2" t="s">
        <v>388</v>
      </c>
      <c r="E216" s="2" t="s">
        <v>7</v>
      </c>
      <c r="F216" s="2" t="s">
        <v>8</v>
      </c>
      <c r="G216" s="2" t="s">
        <v>35</v>
      </c>
      <c r="H216" s="2" t="s">
        <v>10</v>
      </c>
      <c r="I216" s="2" t="s">
        <v>18</v>
      </c>
      <c r="J216" s="2" t="s">
        <v>19</v>
      </c>
      <c r="K216" s="2" t="s">
        <v>11</v>
      </c>
      <c r="L216" s="2" t="s">
        <v>87</v>
      </c>
      <c r="M216" s="2" t="s">
        <v>22</v>
      </c>
      <c r="N216" s="2" t="s">
        <v>14</v>
      </c>
      <c r="O216" s="2" t="s">
        <v>6</v>
      </c>
    </row>
    <row r="217" spans="1:15" ht="48" x14ac:dyDescent="0.2">
      <c r="A217">
        <v>339</v>
      </c>
      <c r="B217" s="2" t="s">
        <v>4</v>
      </c>
      <c r="C217" s="1">
        <v>43963.923527210645</v>
      </c>
      <c r="D217" s="2" t="s">
        <v>389</v>
      </c>
      <c r="E217" s="2" t="s">
        <v>18</v>
      </c>
      <c r="F217" s="2" t="s">
        <v>29</v>
      </c>
      <c r="G217" s="2" t="s">
        <v>9</v>
      </c>
      <c r="H217" s="2" t="s">
        <v>30</v>
      </c>
      <c r="I217" s="2" t="s">
        <v>31</v>
      </c>
      <c r="J217" s="2" t="s">
        <v>30</v>
      </c>
      <c r="K217" s="2" t="s">
        <v>11</v>
      </c>
      <c r="L217" s="2" t="s">
        <v>97</v>
      </c>
      <c r="M217" s="2" t="s">
        <v>38</v>
      </c>
      <c r="N217" s="2" t="s">
        <v>14</v>
      </c>
      <c r="O217" s="2" t="s">
        <v>390</v>
      </c>
    </row>
    <row r="218" spans="1:15" ht="32" x14ac:dyDescent="0.2">
      <c r="A218">
        <v>168</v>
      </c>
      <c r="B218" s="2" t="s">
        <v>4</v>
      </c>
      <c r="C218" s="1">
        <v>43963.963477800928</v>
      </c>
      <c r="D218" s="2" t="s">
        <v>391</v>
      </c>
      <c r="E218" s="2" t="s">
        <v>18</v>
      </c>
      <c r="F218" s="2" t="s">
        <v>29</v>
      </c>
      <c r="G218" s="2" t="s">
        <v>35</v>
      </c>
      <c r="H218" s="2" t="s">
        <v>46</v>
      </c>
      <c r="I218" s="2" t="s">
        <v>31</v>
      </c>
      <c r="J218" s="2" t="s">
        <v>19</v>
      </c>
      <c r="K218" s="2" t="s">
        <v>143</v>
      </c>
      <c r="L218" s="2" t="s">
        <v>12</v>
      </c>
      <c r="M218" s="2" t="s">
        <v>25</v>
      </c>
      <c r="N218" s="2" t="s">
        <v>14</v>
      </c>
      <c r="O218" s="2" t="s">
        <v>6</v>
      </c>
    </row>
    <row r="219" spans="1:15" ht="32" x14ac:dyDescent="0.2">
      <c r="A219">
        <v>105</v>
      </c>
      <c r="B219" s="2" t="s">
        <v>4</v>
      </c>
      <c r="C219" s="1">
        <v>43964.003634780092</v>
      </c>
      <c r="D219" s="2" t="s">
        <v>392</v>
      </c>
      <c r="E219" s="2" t="s">
        <v>18</v>
      </c>
      <c r="F219" s="2" t="s">
        <v>29</v>
      </c>
      <c r="G219" s="2" t="s">
        <v>35</v>
      </c>
      <c r="H219" s="2" t="s">
        <v>46</v>
      </c>
      <c r="I219" s="2" t="s">
        <v>31</v>
      </c>
      <c r="J219" s="2" t="s">
        <v>46</v>
      </c>
      <c r="K219" s="2" t="s">
        <v>269</v>
      </c>
      <c r="L219" s="2" t="s">
        <v>97</v>
      </c>
      <c r="M219" s="2" t="s">
        <v>25</v>
      </c>
      <c r="N219" s="2" t="s">
        <v>7</v>
      </c>
      <c r="O219" s="2" t="s">
        <v>6</v>
      </c>
    </row>
    <row r="220" spans="1:15" ht="409.6" x14ac:dyDescent="0.2">
      <c r="A220">
        <v>2184</v>
      </c>
      <c r="B220" s="2" t="s">
        <v>4</v>
      </c>
      <c r="C220" s="1">
        <v>43964.00553052083</v>
      </c>
      <c r="D220" s="2" t="s">
        <v>393</v>
      </c>
      <c r="E220" s="2" t="s">
        <v>18</v>
      </c>
      <c r="F220" s="2" t="s">
        <v>29</v>
      </c>
      <c r="G220" s="2" t="s">
        <v>9</v>
      </c>
      <c r="H220" s="2" t="s">
        <v>10</v>
      </c>
      <c r="I220" s="2" t="s">
        <v>7</v>
      </c>
      <c r="J220" s="2" t="s">
        <v>6</v>
      </c>
      <c r="K220" s="2" t="s">
        <v>11</v>
      </c>
      <c r="L220" s="2" t="s">
        <v>97</v>
      </c>
      <c r="M220" s="2" t="s">
        <v>85</v>
      </c>
      <c r="N220" s="2" t="s">
        <v>7</v>
      </c>
      <c r="O220" s="2" t="s">
        <v>460</v>
      </c>
    </row>
    <row r="221" spans="1:15" ht="32" x14ac:dyDescent="0.2">
      <c r="A221">
        <v>59039</v>
      </c>
      <c r="B221" s="2" t="s">
        <v>4</v>
      </c>
      <c r="C221" s="1">
        <v>43964.066370706016</v>
      </c>
      <c r="D221" s="2" t="s">
        <v>394</v>
      </c>
      <c r="E221" s="2" t="s">
        <v>31</v>
      </c>
      <c r="F221" s="2" t="s">
        <v>8</v>
      </c>
      <c r="G221" s="2" t="s">
        <v>17</v>
      </c>
      <c r="H221" s="2" t="s">
        <v>10</v>
      </c>
      <c r="I221" s="2" t="s">
        <v>7</v>
      </c>
      <c r="J221" s="2" t="s">
        <v>6</v>
      </c>
      <c r="K221" s="2" t="s">
        <v>37</v>
      </c>
      <c r="L221" s="2" t="s">
        <v>70</v>
      </c>
      <c r="M221" s="2" t="s">
        <v>42</v>
      </c>
      <c r="N221" s="2" t="s">
        <v>7</v>
      </c>
      <c r="O221" s="2" t="s">
        <v>6</v>
      </c>
    </row>
    <row r="222" spans="1:15" ht="32" x14ac:dyDescent="0.2">
      <c r="A222">
        <v>88</v>
      </c>
      <c r="B222" s="2" t="s">
        <v>4</v>
      </c>
      <c r="C222" s="1">
        <v>43964.078655775462</v>
      </c>
      <c r="D222" s="2" t="s">
        <v>395</v>
      </c>
      <c r="E222" s="2" t="s">
        <v>31</v>
      </c>
      <c r="F222" s="2" t="s">
        <v>72</v>
      </c>
      <c r="G222" s="2" t="s">
        <v>35</v>
      </c>
      <c r="H222" s="2" t="s">
        <v>10</v>
      </c>
      <c r="I222" s="2" t="s">
        <v>31</v>
      </c>
      <c r="J222" s="2" t="s">
        <v>165</v>
      </c>
      <c r="K222" s="2" t="s">
        <v>326</v>
      </c>
      <c r="L222" s="2" t="s">
        <v>89</v>
      </c>
      <c r="M222" s="2" t="s">
        <v>42</v>
      </c>
      <c r="N222" s="2" t="s">
        <v>14</v>
      </c>
      <c r="O222" s="2" t="s">
        <v>6</v>
      </c>
    </row>
    <row r="223" spans="1:15" ht="48" x14ac:dyDescent="0.2">
      <c r="A223">
        <v>249</v>
      </c>
      <c r="B223" s="2" t="s">
        <v>4</v>
      </c>
      <c r="C223" s="1">
        <v>43964.105083506947</v>
      </c>
      <c r="D223" s="2" t="s">
        <v>396</v>
      </c>
      <c r="E223" s="2" t="s">
        <v>18</v>
      </c>
      <c r="F223" s="2" t="s">
        <v>29</v>
      </c>
      <c r="G223" s="2" t="s">
        <v>17</v>
      </c>
      <c r="H223" s="2" t="s">
        <v>36</v>
      </c>
      <c r="I223" s="2" t="s">
        <v>7</v>
      </c>
      <c r="J223" s="2" t="s">
        <v>6</v>
      </c>
      <c r="K223" s="2" t="s">
        <v>20</v>
      </c>
      <c r="L223" s="2" t="s">
        <v>397</v>
      </c>
      <c r="M223" s="2" t="s">
        <v>55</v>
      </c>
      <c r="N223" s="2" t="s">
        <v>39</v>
      </c>
      <c r="O223" s="2" t="s">
        <v>6</v>
      </c>
    </row>
    <row r="224" spans="1:15" ht="96" x14ac:dyDescent="0.2">
      <c r="A224">
        <v>130</v>
      </c>
      <c r="B224" s="2" t="s">
        <v>4</v>
      </c>
      <c r="C224" s="1">
        <v>43964.163661620369</v>
      </c>
      <c r="D224" s="2" t="s">
        <v>398</v>
      </c>
      <c r="E224" s="2" t="s">
        <v>18</v>
      </c>
      <c r="F224" s="2" t="s">
        <v>72</v>
      </c>
      <c r="G224" s="2" t="s">
        <v>9</v>
      </c>
      <c r="H224" s="2" t="s">
        <v>36</v>
      </c>
      <c r="I224" s="2" t="s">
        <v>7</v>
      </c>
      <c r="J224" s="2" t="s">
        <v>6</v>
      </c>
      <c r="K224" s="2" t="s">
        <v>37</v>
      </c>
      <c r="L224" s="2" t="s">
        <v>399</v>
      </c>
      <c r="M224" s="2" t="s">
        <v>38</v>
      </c>
      <c r="N224" s="2" t="s">
        <v>39</v>
      </c>
      <c r="O224" s="2" t="s">
        <v>400</v>
      </c>
    </row>
    <row r="225" spans="1:15" ht="80" x14ac:dyDescent="0.2">
      <c r="A225">
        <v>286</v>
      </c>
      <c r="B225" s="2" t="s">
        <v>4</v>
      </c>
      <c r="C225" s="1">
        <v>43964.19520451389</v>
      </c>
      <c r="D225" s="2" t="s">
        <v>401</v>
      </c>
      <c r="E225" s="2" t="s">
        <v>7</v>
      </c>
      <c r="F225" s="2" t="s">
        <v>8</v>
      </c>
      <c r="G225" s="2" t="s">
        <v>35</v>
      </c>
      <c r="H225" s="2" t="s">
        <v>41</v>
      </c>
      <c r="I225" s="2" t="s">
        <v>31</v>
      </c>
      <c r="J225" s="2" t="s">
        <v>36</v>
      </c>
      <c r="K225" s="2" t="s">
        <v>11</v>
      </c>
      <c r="L225" s="2" t="s">
        <v>21</v>
      </c>
      <c r="M225" s="2" t="s">
        <v>25</v>
      </c>
      <c r="N225" s="2" t="s">
        <v>14</v>
      </c>
      <c r="O225" s="2" t="s">
        <v>6</v>
      </c>
    </row>
    <row r="226" spans="1:15" ht="16" x14ac:dyDescent="0.2">
      <c r="A226">
        <v>108</v>
      </c>
      <c r="B226" s="2" t="s">
        <v>4</v>
      </c>
      <c r="C226" s="1">
        <v>43964.278806678238</v>
      </c>
      <c r="D226" s="2" t="s">
        <v>402</v>
      </c>
      <c r="E226" s="2" t="s">
        <v>18</v>
      </c>
      <c r="F226" s="2" t="s">
        <v>29</v>
      </c>
      <c r="G226" s="2" t="s">
        <v>35</v>
      </c>
      <c r="H226" s="2" t="s">
        <v>46</v>
      </c>
      <c r="I226" s="2" t="s">
        <v>31</v>
      </c>
      <c r="J226" s="2" t="s">
        <v>19</v>
      </c>
      <c r="K226" s="2" t="s">
        <v>403</v>
      </c>
      <c r="L226" s="2" t="s">
        <v>97</v>
      </c>
      <c r="M226" s="2" t="s">
        <v>22</v>
      </c>
      <c r="N226" s="2" t="s">
        <v>14</v>
      </c>
      <c r="O226" s="2" t="s">
        <v>6</v>
      </c>
    </row>
    <row r="227" spans="1:15" ht="32" x14ac:dyDescent="0.2">
      <c r="A227">
        <v>170</v>
      </c>
      <c r="B227" s="2" t="s">
        <v>4</v>
      </c>
      <c r="C227" s="1">
        <v>43964.368864317126</v>
      </c>
      <c r="D227" s="2" t="s">
        <v>404</v>
      </c>
      <c r="E227" s="2" t="s">
        <v>7</v>
      </c>
      <c r="F227" s="2" t="s">
        <v>8</v>
      </c>
      <c r="G227" s="2" t="s">
        <v>104</v>
      </c>
      <c r="H227" s="2" t="s">
        <v>41</v>
      </c>
      <c r="I227" s="2" t="s">
        <v>18</v>
      </c>
      <c r="J227" s="2" t="s">
        <v>10</v>
      </c>
      <c r="K227" s="2" t="s">
        <v>77</v>
      </c>
      <c r="L227" s="2" t="s">
        <v>12</v>
      </c>
      <c r="M227" s="2" t="s">
        <v>25</v>
      </c>
      <c r="N227" s="2" t="s">
        <v>7</v>
      </c>
      <c r="O227" s="2" t="s">
        <v>6</v>
      </c>
    </row>
    <row r="228" spans="1:15" ht="112" x14ac:dyDescent="0.2">
      <c r="A228">
        <v>887</v>
      </c>
      <c r="B228" s="2" t="s">
        <v>4</v>
      </c>
      <c r="C228" s="1">
        <v>43964.384266666668</v>
      </c>
      <c r="D228" s="2" t="s">
        <v>405</v>
      </c>
      <c r="E228" s="2" t="s">
        <v>7</v>
      </c>
      <c r="F228" s="2" t="s">
        <v>8</v>
      </c>
      <c r="G228" s="2" t="s">
        <v>9</v>
      </c>
      <c r="H228" s="2" t="s">
        <v>46</v>
      </c>
      <c r="I228" s="2" t="s">
        <v>7</v>
      </c>
      <c r="J228" s="2" t="s">
        <v>6</v>
      </c>
      <c r="K228" s="2" t="s">
        <v>32</v>
      </c>
      <c r="L228" s="2" t="s">
        <v>12</v>
      </c>
      <c r="M228" s="2" t="s">
        <v>25</v>
      </c>
      <c r="N228" s="2" t="s">
        <v>7</v>
      </c>
      <c r="O228" s="2" t="s">
        <v>406</v>
      </c>
    </row>
    <row r="229" spans="1:15" ht="112" x14ac:dyDescent="0.2">
      <c r="A229">
        <v>151</v>
      </c>
      <c r="B229" s="2" t="s">
        <v>4</v>
      </c>
      <c r="C229" s="1">
        <v>43964.418165972224</v>
      </c>
      <c r="D229" s="2" t="s">
        <v>407</v>
      </c>
      <c r="E229" s="2" t="s">
        <v>31</v>
      </c>
      <c r="F229" s="2" t="s">
        <v>8</v>
      </c>
      <c r="G229" s="2" t="s">
        <v>35</v>
      </c>
      <c r="H229" s="2" t="s">
        <v>107</v>
      </c>
      <c r="I229" s="2" t="s">
        <v>18</v>
      </c>
      <c r="J229" s="2" t="s">
        <v>107</v>
      </c>
      <c r="K229" s="2" t="s">
        <v>11</v>
      </c>
      <c r="L229" s="2" t="s">
        <v>87</v>
      </c>
      <c r="M229" s="2" t="s">
        <v>25</v>
      </c>
      <c r="N229" s="2" t="s">
        <v>7</v>
      </c>
      <c r="O229" s="2" t="s">
        <v>408</v>
      </c>
    </row>
    <row r="230" spans="1:15" ht="32" x14ac:dyDescent="0.2">
      <c r="A230">
        <v>106</v>
      </c>
      <c r="B230" s="2" t="s">
        <v>4</v>
      </c>
      <c r="C230" s="1">
        <v>43964.755390254628</v>
      </c>
      <c r="D230" s="2" t="s">
        <v>409</v>
      </c>
      <c r="E230" s="2" t="s">
        <v>7</v>
      </c>
      <c r="F230" s="2" t="s">
        <v>8</v>
      </c>
      <c r="G230" s="2" t="s">
        <v>9</v>
      </c>
      <c r="H230" s="2" t="s">
        <v>36</v>
      </c>
      <c r="I230" s="2" t="s">
        <v>7</v>
      </c>
      <c r="J230" s="2" t="s">
        <v>6</v>
      </c>
      <c r="K230" s="2" t="s">
        <v>11</v>
      </c>
      <c r="L230" s="2" t="s">
        <v>87</v>
      </c>
      <c r="M230" s="2" t="s">
        <v>25</v>
      </c>
      <c r="N230" s="2" t="s">
        <v>7</v>
      </c>
      <c r="O230" s="2" t="s">
        <v>6</v>
      </c>
    </row>
    <row r="231" spans="1:15" ht="32" x14ac:dyDescent="0.2">
      <c r="A231">
        <v>160</v>
      </c>
      <c r="B231" s="2" t="s">
        <v>4</v>
      </c>
      <c r="C231" s="1">
        <v>43964.865160879628</v>
      </c>
      <c r="D231" s="2" t="s">
        <v>410</v>
      </c>
      <c r="E231" s="2" t="s">
        <v>7</v>
      </c>
      <c r="F231" s="2" t="s">
        <v>8</v>
      </c>
      <c r="G231" s="2" t="s">
        <v>9</v>
      </c>
      <c r="H231" s="2" t="s">
        <v>10</v>
      </c>
      <c r="I231" s="2" t="s">
        <v>7</v>
      </c>
      <c r="J231" s="2" t="s">
        <v>6</v>
      </c>
      <c r="K231" s="2" t="s">
        <v>129</v>
      </c>
      <c r="L231" s="2" t="s">
        <v>12</v>
      </c>
      <c r="M231" s="2" t="s">
        <v>25</v>
      </c>
      <c r="N231" s="2" t="s">
        <v>39</v>
      </c>
      <c r="O231" s="2" t="s">
        <v>411</v>
      </c>
    </row>
    <row r="232" spans="1:15" ht="48" x14ac:dyDescent="0.2">
      <c r="A232">
        <v>114</v>
      </c>
      <c r="B232" s="2" t="s">
        <v>4</v>
      </c>
      <c r="C232" s="1">
        <v>43964.870392685189</v>
      </c>
      <c r="D232" s="2" t="s">
        <v>412</v>
      </c>
      <c r="E232" s="2" t="s">
        <v>31</v>
      </c>
      <c r="F232" s="2" t="s">
        <v>8</v>
      </c>
      <c r="G232" s="2" t="s">
        <v>9</v>
      </c>
      <c r="H232" s="2" t="s">
        <v>36</v>
      </c>
      <c r="I232" s="2" t="s">
        <v>7</v>
      </c>
      <c r="J232" s="2" t="s">
        <v>6</v>
      </c>
      <c r="K232" s="2" t="s">
        <v>37</v>
      </c>
      <c r="L232" s="2" t="s">
        <v>12</v>
      </c>
      <c r="M232" s="2" t="s">
        <v>55</v>
      </c>
      <c r="N232" s="2" t="s">
        <v>14</v>
      </c>
      <c r="O232" s="2" t="s">
        <v>6</v>
      </c>
    </row>
    <row r="233" spans="1:15" ht="32" x14ac:dyDescent="0.2">
      <c r="A233">
        <v>101</v>
      </c>
      <c r="B233" s="2" t="s">
        <v>4</v>
      </c>
      <c r="C233" s="1">
        <v>43965.29398357639</v>
      </c>
      <c r="D233" s="2" t="s">
        <v>413</v>
      </c>
      <c r="E233" s="2" t="s">
        <v>18</v>
      </c>
      <c r="F233" s="2" t="s">
        <v>29</v>
      </c>
      <c r="G233" s="2" t="s">
        <v>35</v>
      </c>
      <c r="H233" s="2" t="s">
        <v>36</v>
      </c>
      <c r="I233" s="2" t="s">
        <v>18</v>
      </c>
      <c r="J233" s="2" t="s">
        <v>165</v>
      </c>
      <c r="K233" s="2" t="s">
        <v>11</v>
      </c>
      <c r="L233" s="2" t="s">
        <v>414</v>
      </c>
      <c r="M233" s="2" t="s">
        <v>42</v>
      </c>
      <c r="N233" s="2" t="s">
        <v>7</v>
      </c>
      <c r="O233" s="2" t="s">
        <v>6</v>
      </c>
    </row>
    <row r="234" spans="1:15" ht="32" x14ac:dyDescent="0.2">
      <c r="A234">
        <v>215</v>
      </c>
      <c r="B234" s="2" t="s">
        <v>4</v>
      </c>
      <c r="C234" s="1">
        <v>43965.294156631942</v>
      </c>
      <c r="D234" s="2" t="s">
        <v>415</v>
      </c>
      <c r="E234" s="2" t="s">
        <v>7</v>
      </c>
      <c r="F234" s="2" t="s">
        <v>8</v>
      </c>
      <c r="G234" s="2" t="s">
        <v>35</v>
      </c>
      <c r="H234" s="2" t="s">
        <v>10</v>
      </c>
      <c r="I234" s="2" t="s">
        <v>31</v>
      </c>
      <c r="J234" s="2" t="s">
        <v>36</v>
      </c>
      <c r="K234" s="2" t="s">
        <v>48</v>
      </c>
      <c r="L234" s="2" t="s">
        <v>12</v>
      </c>
      <c r="M234" s="2" t="s">
        <v>38</v>
      </c>
      <c r="N234" s="2" t="s">
        <v>7</v>
      </c>
      <c r="O234" s="2" t="s">
        <v>416</v>
      </c>
    </row>
    <row r="235" spans="1:15" ht="32" x14ac:dyDescent="0.2">
      <c r="A235">
        <v>88</v>
      </c>
      <c r="B235" s="2" t="s">
        <v>4</v>
      </c>
      <c r="C235" s="1">
        <v>43965.294187812498</v>
      </c>
      <c r="D235" s="2" t="s">
        <v>417</v>
      </c>
      <c r="E235" s="2" t="s">
        <v>31</v>
      </c>
      <c r="F235" s="2" t="s">
        <v>29</v>
      </c>
      <c r="G235" s="2" t="s">
        <v>17</v>
      </c>
      <c r="H235" s="2" t="s">
        <v>10</v>
      </c>
      <c r="I235" s="2" t="s">
        <v>7</v>
      </c>
      <c r="J235" s="2" t="s">
        <v>6</v>
      </c>
      <c r="K235" s="2" t="s">
        <v>11</v>
      </c>
      <c r="L235" s="2" t="s">
        <v>89</v>
      </c>
      <c r="M235" s="2" t="s">
        <v>25</v>
      </c>
      <c r="N235" s="2" t="s">
        <v>7</v>
      </c>
      <c r="O235" s="2" t="s">
        <v>6</v>
      </c>
    </row>
    <row r="236" spans="1:15" ht="112" x14ac:dyDescent="0.2">
      <c r="A236">
        <v>278</v>
      </c>
      <c r="B236" s="2" t="s">
        <v>4</v>
      </c>
      <c r="C236" s="1">
        <v>43965.295000763886</v>
      </c>
      <c r="D236" s="2" t="s">
        <v>418</v>
      </c>
      <c r="E236" s="2" t="s">
        <v>7</v>
      </c>
      <c r="F236" s="2" t="s">
        <v>8</v>
      </c>
      <c r="G236" s="2" t="s">
        <v>17</v>
      </c>
      <c r="H236" s="2" t="s">
        <v>36</v>
      </c>
      <c r="I236" s="2" t="s">
        <v>7</v>
      </c>
      <c r="J236" s="2" t="s">
        <v>6</v>
      </c>
      <c r="K236" s="2" t="s">
        <v>20</v>
      </c>
      <c r="L236" s="2" t="s">
        <v>12</v>
      </c>
      <c r="M236" s="2" t="s">
        <v>25</v>
      </c>
      <c r="N236" s="2" t="s">
        <v>39</v>
      </c>
      <c r="O236" s="2" t="s">
        <v>419</v>
      </c>
    </row>
    <row r="237" spans="1:15" ht="32" x14ac:dyDescent="0.2">
      <c r="A237">
        <v>134</v>
      </c>
      <c r="B237" s="2" t="s">
        <v>4</v>
      </c>
      <c r="C237" s="1">
        <v>43965.295274212964</v>
      </c>
      <c r="D237" s="2" t="s">
        <v>420</v>
      </c>
      <c r="E237" s="2" t="s">
        <v>31</v>
      </c>
      <c r="F237" s="2" t="s">
        <v>29</v>
      </c>
      <c r="G237" s="2" t="s">
        <v>35</v>
      </c>
      <c r="H237" s="2" t="s">
        <v>41</v>
      </c>
      <c r="I237" s="2" t="s">
        <v>18</v>
      </c>
      <c r="J237" s="2" t="s">
        <v>19</v>
      </c>
      <c r="K237" s="2" t="s">
        <v>11</v>
      </c>
      <c r="L237" s="2" t="s">
        <v>12</v>
      </c>
      <c r="M237" s="2" t="s">
        <v>85</v>
      </c>
      <c r="N237" s="2" t="s">
        <v>95</v>
      </c>
      <c r="O237" s="2" t="s">
        <v>6</v>
      </c>
    </row>
    <row r="238" spans="1:15" ht="128" x14ac:dyDescent="0.2">
      <c r="A238">
        <v>161</v>
      </c>
      <c r="B238" s="2" t="s">
        <v>4</v>
      </c>
      <c r="C238" s="1">
        <v>43965.305045995374</v>
      </c>
      <c r="D238" s="2" t="s">
        <v>421</v>
      </c>
      <c r="E238" s="2" t="s">
        <v>7</v>
      </c>
      <c r="F238" s="2" t="s">
        <v>8</v>
      </c>
      <c r="G238" s="2" t="s">
        <v>17</v>
      </c>
      <c r="H238" s="2" t="s">
        <v>46</v>
      </c>
      <c r="I238" s="2" t="s">
        <v>31</v>
      </c>
      <c r="J238" s="2" t="s">
        <v>46</v>
      </c>
      <c r="K238" s="2" t="s">
        <v>11</v>
      </c>
      <c r="L238" s="2" t="s">
        <v>12</v>
      </c>
      <c r="M238" s="2" t="s">
        <v>22</v>
      </c>
      <c r="N238" s="2" t="s">
        <v>7</v>
      </c>
      <c r="O238" s="2" t="s">
        <v>422</v>
      </c>
    </row>
    <row r="239" spans="1:15" ht="32" x14ac:dyDescent="0.2">
      <c r="A239">
        <v>187</v>
      </c>
      <c r="B239" s="2" t="s">
        <v>4</v>
      </c>
      <c r="C239" s="1">
        <v>43965.309940868057</v>
      </c>
      <c r="D239" s="2" t="s">
        <v>423</v>
      </c>
      <c r="E239" s="2" t="s">
        <v>18</v>
      </c>
      <c r="F239" s="2" t="s">
        <v>29</v>
      </c>
      <c r="G239" s="2" t="s">
        <v>104</v>
      </c>
      <c r="H239" s="2" t="s">
        <v>19</v>
      </c>
      <c r="I239" s="2" t="s">
        <v>7</v>
      </c>
      <c r="J239" s="2" t="s">
        <v>6</v>
      </c>
      <c r="K239" s="2" t="s">
        <v>424</v>
      </c>
      <c r="L239" s="2" t="s">
        <v>51</v>
      </c>
      <c r="M239" s="2" t="s">
        <v>25</v>
      </c>
      <c r="N239" s="2" t="s">
        <v>7</v>
      </c>
      <c r="O239" s="2" t="s">
        <v>425</v>
      </c>
    </row>
    <row r="240" spans="1:15" ht="48" x14ac:dyDescent="0.2">
      <c r="A240">
        <v>95</v>
      </c>
      <c r="B240" s="2" t="s">
        <v>4</v>
      </c>
      <c r="C240" s="1">
        <v>43965.314618090277</v>
      </c>
      <c r="D240" s="2" t="s">
        <v>426</v>
      </c>
      <c r="E240" s="2" t="s">
        <v>7</v>
      </c>
      <c r="F240" s="2" t="s">
        <v>8</v>
      </c>
      <c r="G240" s="2" t="s">
        <v>17</v>
      </c>
      <c r="H240" s="2" t="s">
        <v>46</v>
      </c>
      <c r="I240" s="2" t="s">
        <v>31</v>
      </c>
      <c r="J240" s="2" t="s">
        <v>10</v>
      </c>
      <c r="K240" s="2" t="s">
        <v>11</v>
      </c>
      <c r="L240" s="2" t="s">
        <v>12</v>
      </c>
      <c r="M240" s="2" t="s">
        <v>55</v>
      </c>
      <c r="N240" s="2" t="s">
        <v>7</v>
      </c>
      <c r="O240" s="2" t="s">
        <v>6</v>
      </c>
    </row>
    <row r="241" spans="1:15" ht="32" x14ac:dyDescent="0.2">
      <c r="A241">
        <v>226</v>
      </c>
      <c r="B241" s="2" t="s">
        <v>4</v>
      </c>
      <c r="C241" s="1">
        <v>43965.320169143517</v>
      </c>
      <c r="D241" s="2" t="s">
        <v>427</v>
      </c>
      <c r="E241" s="2" t="s">
        <v>31</v>
      </c>
      <c r="F241" s="2" t="s">
        <v>8</v>
      </c>
      <c r="G241" s="2" t="s">
        <v>17</v>
      </c>
      <c r="H241" s="2" t="s">
        <v>46</v>
      </c>
      <c r="I241" s="2" t="s">
        <v>18</v>
      </c>
      <c r="J241" s="2" t="s">
        <v>10</v>
      </c>
      <c r="K241" s="2" t="s">
        <v>117</v>
      </c>
      <c r="L241" s="2" t="s">
        <v>12</v>
      </c>
      <c r="M241" s="2" t="s">
        <v>25</v>
      </c>
      <c r="N241" s="2" t="s">
        <v>14</v>
      </c>
      <c r="O241" s="2" t="s">
        <v>6</v>
      </c>
    </row>
    <row r="242" spans="1:15" ht="32" x14ac:dyDescent="0.2">
      <c r="A242">
        <v>120</v>
      </c>
      <c r="B242" s="2" t="s">
        <v>4</v>
      </c>
      <c r="C242" s="1">
        <v>43965.33809784722</v>
      </c>
      <c r="D242" s="2" t="s">
        <v>428</v>
      </c>
      <c r="E242" s="2" t="s">
        <v>31</v>
      </c>
      <c r="F242" s="2" t="s">
        <v>8</v>
      </c>
      <c r="G242" s="2" t="s">
        <v>35</v>
      </c>
      <c r="H242" s="2" t="s">
        <v>41</v>
      </c>
      <c r="I242" s="2" t="s">
        <v>18</v>
      </c>
      <c r="J242" s="2" t="s">
        <v>36</v>
      </c>
      <c r="K242" s="2" t="s">
        <v>122</v>
      </c>
      <c r="L242" s="2" t="s">
        <v>12</v>
      </c>
      <c r="M242" s="2" t="s">
        <v>25</v>
      </c>
      <c r="N242" s="2" t="s">
        <v>7</v>
      </c>
      <c r="O242" s="2" t="s">
        <v>6</v>
      </c>
    </row>
    <row r="243" spans="1:15" ht="48" x14ac:dyDescent="0.2">
      <c r="A243">
        <v>295</v>
      </c>
      <c r="B243" s="2" t="s">
        <v>4</v>
      </c>
      <c r="C243" s="1">
        <v>43965.341060312501</v>
      </c>
      <c r="D243" s="2" t="s">
        <v>429</v>
      </c>
      <c r="E243" s="2" t="s">
        <v>7</v>
      </c>
      <c r="F243" s="2" t="s">
        <v>8</v>
      </c>
      <c r="G243" s="2" t="s">
        <v>35</v>
      </c>
      <c r="H243" s="2" t="s">
        <v>36</v>
      </c>
      <c r="I243" s="2" t="s">
        <v>7</v>
      </c>
      <c r="J243" s="2" t="s">
        <v>6</v>
      </c>
      <c r="K243" s="2" t="s">
        <v>77</v>
      </c>
      <c r="L243" s="2" t="s">
        <v>12</v>
      </c>
      <c r="M243" s="2" t="s">
        <v>55</v>
      </c>
      <c r="N243" s="2" t="s">
        <v>14</v>
      </c>
      <c r="O243" s="2" t="s">
        <v>6</v>
      </c>
    </row>
    <row r="244" spans="1:15" ht="80" x14ac:dyDescent="0.2">
      <c r="A244">
        <v>202</v>
      </c>
      <c r="B244" s="2" t="s">
        <v>4</v>
      </c>
      <c r="C244" s="1">
        <v>43965.342617291666</v>
      </c>
      <c r="D244" s="2" t="s">
        <v>430</v>
      </c>
      <c r="E244" s="2" t="s">
        <v>7</v>
      </c>
      <c r="F244" s="2" t="s">
        <v>8</v>
      </c>
      <c r="G244" s="2" t="s">
        <v>17</v>
      </c>
      <c r="H244" s="2" t="s">
        <v>19</v>
      </c>
      <c r="I244" s="2" t="s">
        <v>31</v>
      </c>
      <c r="J244" s="2" t="s">
        <v>165</v>
      </c>
      <c r="K244" s="2" t="s">
        <v>11</v>
      </c>
      <c r="L244" s="2" t="s">
        <v>12</v>
      </c>
      <c r="M244" s="2" t="s">
        <v>25</v>
      </c>
      <c r="N244" s="2" t="s">
        <v>95</v>
      </c>
      <c r="O244" s="2" t="s">
        <v>431</v>
      </c>
    </row>
    <row r="245" spans="1:15" ht="32" x14ac:dyDescent="0.2">
      <c r="A245">
        <v>137</v>
      </c>
      <c r="B245" s="2" t="s">
        <v>4</v>
      </c>
      <c r="C245" s="1">
        <v>43965.352215636573</v>
      </c>
      <c r="D245" s="2" t="s">
        <v>432</v>
      </c>
      <c r="E245" s="2" t="s">
        <v>7</v>
      </c>
      <c r="F245" s="2" t="s">
        <v>8</v>
      </c>
      <c r="G245" s="2" t="s">
        <v>35</v>
      </c>
      <c r="H245" s="2" t="s">
        <v>53</v>
      </c>
      <c r="I245" s="2" t="s">
        <v>7</v>
      </c>
      <c r="J245" s="2" t="s">
        <v>6</v>
      </c>
      <c r="K245" s="2" t="s">
        <v>11</v>
      </c>
      <c r="L245" s="2" t="s">
        <v>12</v>
      </c>
      <c r="M245" s="2" t="s">
        <v>22</v>
      </c>
      <c r="N245" s="2" t="s">
        <v>14</v>
      </c>
      <c r="O245" s="2" t="s">
        <v>6</v>
      </c>
    </row>
    <row r="246" spans="1:15" ht="160" x14ac:dyDescent="0.2">
      <c r="A246">
        <v>283</v>
      </c>
      <c r="B246" s="2" t="s">
        <v>4</v>
      </c>
      <c r="C246" s="1">
        <v>43965.353075787039</v>
      </c>
      <c r="D246" s="2" t="s">
        <v>433</v>
      </c>
      <c r="E246" s="2" t="s">
        <v>18</v>
      </c>
      <c r="F246" s="2" t="s">
        <v>72</v>
      </c>
      <c r="G246" s="2" t="s">
        <v>35</v>
      </c>
      <c r="H246" s="2" t="s">
        <v>19</v>
      </c>
      <c r="I246" s="2" t="s">
        <v>31</v>
      </c>
      <c r="J246" s="2" t="s">
        <v>10</v>
      </c>
      <c r="K246" s="2" t="s">
        <v>197</v>
      </c>
      <c r="L246" s="2" t="s">
        <v>12</v>
      </c>
      <c r="M246" s="2" t="s">
        <v>25</v>
      </c>
      <c r="N246" s="2" t="s">
        <v>7</v>
      </c>
      <c r="O246" s="2" t="s">
        <v>434</v>
      </c>
    </row>
    <row r="247" spans="1:15" ht="32" x14ac:dyDescent="0.2">
      <c r="A247">
        <v>150</v>
      </c>
      <c r="B247" s="2" t="s">
        <v>4</v>
      </c>
      <c r="C247" s="1">
        <v>43965.403209791664</v>
      </c>
      <c r="D247" s="2" t="s">
        <v>435</v>
      </c>
      <c r="E247" s="2" t="s">
        <v>7</v>
      </c>
      <c r="F247" s="2" t="s">
        <v>8</v>
      </c>
      <c r="G247" s="2" t="s">
        <v>9</v>
      </c>
      <c r="H247" s="2" t="s">
        <v>53</v>
      </c>
      <c r="I247" s="2" t="s">
        <v>31</v>
      </c>
      <c r="J247" s="2" t="s">
        <v>19</v>
      </c>
      <c r="K247" s="2" t="s">
        <v>11</v>
      </c>
      <c r="L247" s="2" t="s">
        <v>12</v>
      </c>
      <c r="M247" s="2" t="s">
        <v>25</v>
      </c>
      <c r="N247" s="2" t="s">
        <v>14</v>
      </c>
      <c r="O247" s="2" t="s">
        <v>436</v>
      </c>
    </row>
    <row r="248" spans="1:15" ht="32" x14ac:dyDescent="0.2">
      <c r="A248">
        <v>102</v>
      </c>
      <c r="B248" s="2" t="s">
        <v>4</v>
      </c>
      <c r="C248" s="1">
        <v>43965.409614594908</v>
      </c>
      <c r="D248" s="2" t="s">
        <v>437</v>
      </c>
      <c r="E248" s="2" t="s">
        <v>7</v>
      </c>
      <c r="F248" s="2" t="s">
        <v>8</v>
      </c>
      <c r="G248" s="2" t="s">
        <v>17</v>
      </c>
      <c r="H248" s="2" t="s">
        <v>36</v>
      </c>
      <c r="I248" s="2" t="s">
        <v>31</v>
      </c>
      <c r="J248" s="2" t="s">
        <v>19</v>
      </c>
      <c r="K248" s="2" t="s">
        <v>11</v>
      </c>
      <c r="L248" s="2" t="s">
        <v>12</v>
      </c>
      <c r="M248" s="2" t="s">
        <v>25</v>
      </c>
      <c r="N248" s="2" t="s">
        <v>14</v>
      </c>
      <c r="O248" s="2" t="s">
        <v>6</v>
      </c>
    </row>
    <row r="249" spans="1:15" ht="32" x14ac:dyDescent="0.2">
      <c r="A249">
        <v>146</v>
      </c>
      <c r="B249" s="2" t="s">
        <v>4</v>
      </c>
      <c r="C249" s="1">
        <v>43965.412935949076</v>
      </c>
      <c r="D249" s="2" t="s">
        <v>438</v>
      </c>
      <c r="E249" s="2" t="s">
        <v>31</v>
      </c>
      <c r="F249" s="2" t="s">
        <v>8</v>
      </c>
      <c r="G249" s="2" t="s">
        <v>9</v>
      </c>
      <c r="H249" s="2" t="s">
        <v>46</v>
      </c>
      <c r="I249" s="2" t="s">
        <v>18</v>
      </c>
      <c r="J249" s="2" t="s">
        <v>10</v>
      </c>
      <c r="K249" s="2" t="s">
        <v>37</v>
      </c>
      <c r="L249" s="2" t="s">
        <v>12</v>
      </c>
      <c r="M249" s="2" t="s">
        <v>25</v>
      </c>
      <c r="N249" s="2" t="s">
        <v>7</v>
      </c>
      <c r="O249" s="2" t="s">
        <v>6</v>
      </c>
    </row>
    <row r="250" spans="1:15" ht="96" x14ac:dyDescent="0.2">
      <c r="A250">
        <v>232</v>
      </c>
      <c r="B250" s="2" t="s">
        <v>4</v>
      </c>
      <c r="C250" s="1">
        <v>43965.429440405096</v>
      </c>
      <c r="D250" s="2" t="s">
        <v>439</v>
      </c>
      <c r="E250" s="2" t="s">
        <v>31</v>
      </c>
      <c r="F250" s="2" t="s">
        <v>72</v>
      </c>
      <c r="G250" s="2" t="s">
        <v>35</v>
      </c>
      <c r="H250" s="2" t="s">
        <v>19</v>
      </c>
      <c r="I250" s="2" t="s">
        <v>7</v>
      </c>
      <c r="J250" s="2" t="s">
        <v>6</v>
      </c>
      <c r="K250" s="2" t="s">
        <v>77</v>
      </c>
      <c r="L250" s="2" t="s">
        <v>12</v>
      </c>
      <c r="M250" s="2" t="s">
        <v>113</v>
      </c>
      <c r="N250" s="2" t="s">
        <v>14</v>
      </c>
      <c r="O250" s="2" t="s">
        <v>440</v>
      </c>
    </row>
    <row r="251" spans="1:15" ht="32" x14ac:dyDescent="0.2">
      <c r="A251">
        <v>1696</v>
      </c>
      <c r="B251" s="2" t="s">
        <v>4</v>
      </c>
      <c r="C251" s="1">
        <v>43965.436052094905</v>
      </c>
      <c r="D251" s="2" t="s">
        <v>441</v>
      </c>
      <c r="E251" s="2" t="s">
        <v>31</v>
      </c>
      <c r="F251" s="2" t="s">
        <v>72</v>
      </c>
      <c r="G251" s="2" t="s">
        <v>9</v>
      </c>
      <c r="H251" s="2" t="s">
        <v>107</v>
      </c>
      <c r="I251" s="2" t="s">
        <v>18</v>
      </c>
      <c r="J251" s="2" t="s">
        <v>10</v>
      </c>
      <c r="K251" s="2" t="s">
        <v>32</v>
      </c>
      <c r="L251" s="2" t="s">
        <v>12</v>
      </c>
      <c r="M251" s="2" t="s">
        <v>25</v>
      </c>
      <c r="N251" s="2" t="s">
        <v>7</v>
      </c>
      <c r="O251" s="2" t="s">
        <v>6</v>
      </c>
    </row>
    <row r="252" spans="1:15" ht="32" x14ac:dyDescent="0.2">
      <c r="A252">
        <v>97</v>
      </c>
      <c r="B252" s="2" t="s">
        <v>4</v>
      </c>
      <c r="C252" s="1">
        <v>43965.440150057868</v>
      </c>
      <c r="D252" s="2" t="s">
        <v>442</v>
      </c>
      <c r="E252" s="2" t="s">
        <v>31</v>
      </c>
      <c r="F252" s="2" t="s">
        <v>8</v>
      </c>
      <c r="G252" s="2" t="s">
        <v>9</v>
      </c>
      <c r="H252" s="2" t="s">
        <v>10</v>
      </c>
      <c r="I252" s="2" t="s">
        <v>7</v>
      </c>
      <c r="J252" s="2" t="s">
        <v>6</v>
      </c>
      <c r="K252" s="2" t="s">
        <v>32</v>
      </c>
      <c r="L252" s="2" t="s">
        <v>12</v>
      </c>
      <c r="M252" s="2" t="s">
        <v>42</v>
      </c>
      <c r="N252" s="2" t="s">
        <v>14</v>
      </c>
      <c r="O252" s="2" t="s">
        <v>6</v>
      </c>
    </row>
    <row r="253" spans="1:15" ht="32" x14ac:dyDescent="0.2">
      <c r="A253">
        <v>91</v>
      </c>
      <c r="B253" s="2" t="s">
        <v>4</v>
      </c>
      <c r="C253" s="1">
        <v>43965.468180601849</v>
      </c>
      <c r="D253" s="2" t="s">
        <v>443</v>
      </c>
      <c r="E253" s="2" t="s">
        <v>31</v>
      </c>
      <c r="F253" s="2" t="s">
        <v>8</v>
      </c>
      <c r="G253" s="2" t="s">
        <v>35</v>
      </c>
      <c r="H253" s="2" t="s">
        <v>36</v>
      </c>
      <c r="I253" s="2" t="s">
        <v>31</v>
      </c>
      <c r="J253" s="2" t="s">
        <v>36</v>
      </c>
      <c r="K253" s="2" t="s">
        <v>37</v>
      </c>
      <c r="L253" s="2" t="s">
        <v>12</v>
      </c>
      <c r="M253" s="2" t="s">
        <v>25</v>
      </c>
      <c r="N253" s="2" t="s">
        <v>7</v>
      </c>
      <c r="O253" s="2" t="s">
        <v>6</v>
      </c>
    </row>
    <row r="254" spans="1:15" ht="144" x14ac:dyDescent="0.2">
      <c r="A254">
        <v>171</v>
      </c>
      <c r="B254" s="2" t="s">
        <v>4</v>
      </c>
      <c r="C254" s="1">
        <v>43965.527384236113</v>
      </c>
      <c r="D254" s="2" t="s">
        <v>444</v>
      </c>
      <c r="E254" s="2" t="s">
        <v>7</v>
      </c>
      <c r="F254" s="2" t="s">
        <v>8</v>
      </c>
      <c r="G254" s="2" t="s">
        <v>9</v>
      </c>
      <c r="H254" s="2" t="s">
        <v>46</v>
      </c>
      <c r="I254" s="2" t="s">
        <v>18</v>
      </c>
      <c r="J254" s="2" t="s">
        <v>165</v>
      </c>
      <c r="K254" s="2" t="s">
        <v>77</v>
      </c>
      <c r="L254" s="2" t="s">
        <v>12</v>
      </c>
      <c r="M254" s="2" t="s">
        <v>25</v>
      </c>
      <c r="N254" s="2" t="s">
        <v>7</v>
      </c>
      <c r="O254" s="2" t="s">
        <v>445</v>
      </c>
    </row>
    <row r="255" spans="1:15" ht="80" x14ac:dyDescent="0.2">
      <c r="A255">
        <v>121</v>
      </c>
      <c r="B255" s="2" t="s">
        <v>4</v>
      </c>
      <c r="C255" s="1">
        <v>43965.61284548611</v>
      </c>
      <c r="D255" s="2" t="s">
        <v>446</v>
      </c>
      <c r="E255" s="2" t="s">
        <v>7</v>
      </c>
      <c r="F255" s="2" t="s">
        <v>8</v>
      </c>
      <c r="G255" s="2" t="s">
        <v>35</v>
      </c>
      <c r="H255" s="2" t="s">
        <v>10</v>
      </c>
      <c r="I255" s="2" t="s">
        <v>7</v>
      </c>
      <c r="J255" s="2" t="s">
        <v>6</v>
      </c>
      <c r="K255" s="2" t="s">
        <v>11</v>
      </c>
      <c r="L255" s="2" t="s">
        <v>12</v>
      </c>
      <c r="M255" s="2" t="s">
        <v>22</v>
      </c>
      <c r="N255" s="2" t="s">
        <v>14</v>
      </c>
      <c r="O255" s="2" t="s">
        <v>447</v>
      </c>
    </row>
    <row r="256" spans="1:15" ht="16" x14ac:dyDescent="0.2">
      <c r="A256">
        <v>134</v>
      </c>
      <c r="B256" s="2" t="s">
        <v>4</v>
      </c>
      <c r="C256" s="1">
        <v>43965.637324236108</v>
      </c>
      <c r="D256" s="2" t="s">
        <v>448</v>
      </c>
      <c r="E256" s="2" t="s">
        <v>31</v>
      </c>
      <c r="F256" s="2" t="s">
        <v>8</v>
      </c>
      <c r="G256" s="2" t="s">
        <v>35</v>
      </c>
      <c r="H256" s="2" t="s">
        <v>53</v>
      </c>
      <c r="I256" s="2" t="s">
        <v>31</v>
      </c>
      <c r="J256" s="2" t="s">
        <v>53</v>
      </c>
      <c r="K256" s="2" t="s">
        <v>11</v>
      </c>
      <c r="L256" s="2" t="s">
        <v>449</v>
      </c>
      <c r="M256" s="2" t="s">
        <v>22</v>
      </c>
      <c r="N256" s="2" t="s">
        <v>95</v>
      </c>
      <c r="O256" s="2" t="s">
        <v>6</v>
      </c>
    </row>
    <row r="257" spans="1:15" ht="32" x14ac:dyDescent="0.2">
      <c r="A257">
        <v>166</v>
      </c>
      <c r="B257" s="2" t="s">
        <v>4</v>
      </c>
      <c r="C257" s="1">
        <v>43965.665618101855</v>
      </c>
      <c r="D257" s="2" t="s">
        <v>450</v>
      </c>
      <c r="E257" s="2" t="s">
        <v>7</v>
      </c>
      <c r="F257" s="2" t="s">
        <v>8</v>
      </c>
      <c r="G257" s="2" t="s">
        <v>35</v>
      </c>
      <c r="H257" s="2" t="s">
        <v>107</v>
      </c>
      <c r="I257" s="2" t="s">
        <v>31</v>
      </c>
      <c r="J257" s="2" t="s">
        <v>53</v>
      </c>
      <c r="K257" s="2" t="s">
        <v>352</v>
      </c>
      <c r="L257" s="2" t="s">
        <v>12</v>
      </c>
      <c r="M257" s="2" t="s">
        <v>25</v>
      </c>
      <c r="N257" s="2" t="s">
        <v>14</v>
      </c>
      <c r="O257" s="2" t="s">
        <v>6</v>
      </c>
    </row>
    <row r="258" spans="1:15" ht="16" x14ac:dyDescent="0.2">
      <c r="A258">
        <v>114</v>
      </c>
      <c r="B258" s="2" t="s">
        <v>4</v>
      </c>
      <c r="C258" s="1">
        <v>43965.671961747685</v>
      </c>
      <c r="D258" s="2" t="s">
        <v>451</v>
      </c>
      <c r="E258" s="2" t="s">
        <v>18</v>
      </c>
      <c r="F258" s="2" t="s">
        <v>72</v>
      </c>
      <c r="G258" s="2" t="s">
        <v>9</v>
      </c>
      <c r="H258" s="2" t="s">
        <v>19</v>
      </c>
      <c r="I258" s="2" t="s">
        <v>31</v>
      </c>
      <c r="J258" s="2" t="s">
        <v>165</v>
      </c>
      <c r="K258" s="2" t="s">
        <v>358</v>
      </c>
      <c r="L258" s="2" t="s">
        <v>97</v>
      </c>
      <c r="M258" s="2" t="s">
        <v>22</v>
      </c>
      <c r="N258" s="2" t="s">
        <v>14</v>
      </c>
      <c r="O258" s="2" t="s">
        <v>6</v>
      </c>
    </row>
    <row r="259" spans="1:15" ht="32" x14ac:dyDescent="0.2">
      <c r="A259">
        <v>113</v>
      </c>
      <c r="B259" s="2" t="s">
        <v>4</v>
      </c>
      <c r="C259" s="1">
        <v>43966.16003363426</v>
      </c>
      <c r="D259" s="2" t="s">
        <v>452</v>
      </c>
      <c r="E259" s="2" t="s">
        <v>31</v>
      </c>
      <c r="F259" s="2" t="s">
        <v>8</v>
      </c>
      <c r="G259" s="2" t="s">
        <v>17</v>
      </c>
      <c r="H259" s="2" t="s">
        <v>19</v>
      </c>
      <c r="I259" s="2" t="s">
        <v>18</v>
      </c>
      <c r="J259" s="2" t="s">
        <v>10</v>
      </c>
      <c r="K259" s="2" t="s">
        <v>11</v>
      </c>
      <c r="L259" s="2" t="s">
        <v>51</v>
      </c>
      <c r="M259" s="2" t="s">
        <v>42</v>
      </c>
      <c r="N259" s="2" t="s">
        <v>14</v>
      </c>
      <c r="O259" s="2" t="s">
        <v>6</v>
      </c>
    </row>
    <row r="260" spans="1:15" ht="409.6" x14ac:dyDescent="0.2">
      <c r="A260">
        <v>1070</v>
      </c>
      <c r="B260" s="2" t="s">
        <v>4</v>
      </c>
      <c r="C260" s="1">
        <v>43966.201861296293</v>
      </c>
      <c r="D260" s="2" t="s">
        <v>453</v>
      </c>
      <c r="E260" s="2" t="s">
        <v>7</v>
      </c>
      <c r="F260" s="2" t="s">
        <v>8</v>
      </c>
      <c r="G260" s="2" t="s">
        <v>9</v>
      </c>
      <c r="H260" s="2" t="s">
        <v>30</v>
      </c>
      <c r="I260" s="2" t="s">
        <v>18</v>
      </c>
      <c r="J260" s="2" t="s">
        <v>46</v>
      </c>
      <c r="K260" s="2" t="s">
        <v>48</v>
      </c>
      <c r="L260" s="2" t="s">
        <v>70</v>
      </c>
      <c r="M260" s="2" t="s">
        <v>38</v>
      </c>
      <c r="N260" s="2" t="s">
        <v>39</v>
      </c>
      <c r="O260" s="2" t="s">
        <v>454</v>
      </c>
    </row>
    <row r="261" spans="1:15" ht="32" x14ac:dyDescent="0.2">
      <c r="A261">
        <v>347</v>
      </c>
      <c r="B261" s="2" t="s">
        <v>4</v>
      </c>
      <c r="C261" s="1">
        <v>43966.556551932874</v>
      </c>
      <c r="D261" s="2" t="s">
        <v>455</v>
      </c>
      <c r="E261" s="2" t="s">
        <v>18</v>
      </c>
      <c r="F261" s="2" t="s">
        <v>72</v>
      </c>
      <c r="G261" s="2" t="s">
        <v>17</v>
      </c>
      <c r="H261" s="2" t="s">
        <v>10</v>
      </c>
      <c r="I261" s="2" t="s">
        <v>7</v>
      </c>
      <c r="J261" s="2" t="s">
        <v>6</v>
      </c>
      <c r="K261" s="2" t="s">
        <v>77</v>
      </c>
      <c r="L261" s="2" t="s">
        <v>87</v>
      </c>
      <c r="M261" s="2" t="s">
        <v>25</v>
      </c>
      <c r="N261" s="2" t="s">
        <v>7</v>
      </c>
      <c r="O261" s="2" t="s">
        <v>6</v>
      </c>
    </row>
    <row r="262" spans="1:15" ht="80" x14ac:dyDescent="0.2">
      <c r="A262">
        <v>145</v>
      </c>
      <c r="B262" s="2" t="s">
        <v>4</v>
      </c>
      <c r="C262" s="1">
        <v>43966.581684178243</v>
      </c>
      <c r="D262" s="2" t="s">
        <v>456</v>
      </c>
      <c r="E262" s="2" t="s">
        <v>18</v>
      </c>
      <c r="F262" s="2" t="s">
        <v>72</v>
      </c>
      <c r="G262" s="2" t="s">
        <v>17</v>
      </c>
      <c r="H262" s="2" t="s">
        <v>46</v>
      </c>
      <c r="I262" s="2" t="s">
        <v>18</v>
      </c>
      <c r="J262" s="2" t="s">
        <v>36</v>
      </c>
      <c r="K262" s="2" t="s">
        <v>32</v>
      </c>
      <c r="L262" s="2" t="s">
        <v>12</v>
      </c>
      <c r="M262" s="2" t="s">
        <v>25</v>
      </c>
      <c r="N262" s="2" t="s">
        <v>7</v>
      </c>
      <c r="O262" s="2" t="s">
        <v>457</v>
      </c>
    </row>
    <row r="263" spans="1:15" ht="64" x14ac:dyDescent="0.2">
      <c r="A263">
        <v>340</v>
      </c>
      <c r="B263" s="2" t="s">
        <v>4</v>
      </c>
      <c r="C263" s="1">
        <v>43968.022897164352</v>
      </c>
      <c r="D263" s="2" t="s">
        <v>458</v>
      </c>
      <c r="E263" s="2" t="s">
        <v>31</v>
      </c>
      <c r="F263" s="2" t="s">
        <v>8</v>
      </c>
      <c r="G263" s="2" t="s">
        <v>9</v>
      </c>
      <c r="H263" s="2" t="s">
        <v>46</v>
      </c>
      <c r="I263" s="2" t="s">
        <v>7</v>
      </c>
      <c r="J263" s="2" t="s">
        <v>6</v>
      </c>
      <c r="K263" s="2" t="s">
        <v>146</v>
      </c>
      <c r="L263" s="2" t="s">
        <v>12</v>
      </c>
      <c r="M263" s="2" t="s">
        <v>113</v>
      </c>
      <c r="N263" s="2" t="s">
        <v>14</v>
      </c>
      <c r="O263" s="2" t="s">
        <v>459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76434-B7A7-1F42-AB6C-B609C81EC594}">
  <dimension ref="A1:U263"/>
  <sheetViews>
    <sheetView topLeftCell="I1" workbookViewId="0">
      <pane ySplit="1720" topLeftCell="A127" activePane="bottomLeft"/>
      <selection activeCell="F1" sqref="F1"/>
      <selection pane="bottomLeft" activeCell="R54" sqref="R54"/>
    </sheetView>
  </sheetViews>
  <sheetFormatPr baseColWidth="10" defaultRowHeight="15" x14ac:dyDescent="0.2"/>
  <cols>
    <col min="1" max="1" width="17.33203125" bestFit="1" customWidth="1"/>
    <col min="2" max="2" width="7.5" bestFit="1" customWidth="1"/>
    <col min="3" max="3" width="15" bestFit="1" customWidth="1"/>
    <col min="4" max="4" width="19" customWidth="1"/>
    <col min="5" max="5" width="36.1640625" customWidth="1"/>
    <col min="6" max="6" width="25.6640625" customWidth="1"/>
    <col min="7" max="7" width="39.6640625" customWidth="1"/>
    <col min="8" max="8" width="54.6640625" customWidth="1"/>
    <col min="9" max="9" width="20.5" customWidth="1"/>
    <col min="10" max="10" width="34" customWidth="1"/>
    <col min="11" max="11" width="46.6640625" customWidth="1"/>
    <col min="12" max="12" width="13.33203125" bestFit="1" customWidth="1"/>
    <col min="13" max="13" width="28.83203125" customWidth="1"/>
    <col min="14" max="14" width="35.5" customWidth="1"/>
    <col min="15" max="15" width="33.33203125" customWidth="1"/>
    <col min="16" max="16" width="16.33203125" customWidth="1"/>
  </cols>
  <sheetData>
    <row r="1" spans="1:21" s="20" customFormat="1" ht="64" x14ac:dyDescent="0.2">
      <c r="A1" s="19" t="s">
        <v>0</v>
      </c>
      <c r="B1" s="19" t="s">
        <v>1</v>
      </c>
      <c r="C1" s="19" t="s">
        <v>2</v>
      </c>
      <c r="D1" s="19" t="s">
        <v>3</v>
      </c>
      <c r="E1" s="19" t="s">
        <v>465</v>
      </c>
      <c r="F1" s="19" t="s">
        <v>466</v>
      </c>
      <c r="G1" s="19" t="s">
        <v>467</v>
      </c>
      <c r="H1" s="19" t="s">
        <v>468</v>
      </c>
      <c r="I1" s="19" t="s">
        <v>469</v>
      </c>
      <c r="J1" s="19" t="s">
        <v>471</v>
      </c>
      <c r="K1" s="19" t="s">
        <v>470</v>
      </c>
      <c r="L1" s="19" t="s">
        <v>472</v>
      </c>
      <c r="M1" s="19" t="s">
        <v>473</v>
      </c>
      <c r="N1" s="19" t="s">
        <v>474</v>
      </c>
      <c r="O1" s="19" t="s">
        <v>475</v>
      </c>
      <c r="P1" s="21" t="s">
        <v>476</v>
      </c>
      <c r="Q1" s="20" t="s">
        <v>478</v>
      </c>
      <c r="R1" s="20" t="s">
        <v>477</v>
      </c>
      <c r="S1" s="20" t="s">
        <v>525</v>
      </c>
      <c r="T1" s="20" t="s">
        <v>526</v>
      </c>
      <c r="U1" s="20" t="s">
        <v>527</v>
      </c>
    </row>
    <row r="2" spans="1:21" ht="128" x14ac:dyDescent="0.2">
      <c r="A2">
        <v>127</v>
      </c>
      <c r="B2" s="2" t="s">
        <v>4</v>
      </c>
      <c r="C2" s="1">
        <v>43959.251749351854</v>
      </c>
      <c r="D2" s="2" t="s">
        <v>5</v>
      </c>
      <c r="E2" s="2" t="s">
        <v>7</v>
      </c>
      <c r="F2" s="2" t="s">
        <v>8</v>
      </c>
      <c r="G2" s="2" t="s">
        <v>9</v>
      </c>
      <c r="H2" s="2" t="s">
        <v>10</v>
      </c>
      <c r="I2" s="2" t="s">
        <v>7</v>
      </c>
      <c r="J2" s="2" t="s">
        <v>6</v>
      </c>
      <c r="K2" s="2" t="s">
        <v>11</v>
      </c>
      <c r="L2" s="2" t="s">
        <v>12</v>
      </c>
      <c r="M2" s="2" t="s">
        <v>13</v>
      </c>
      <c r="N2" s="2" t="s">
        <v>14</v>
      </c>
      <c r="O2" s="2" t="s">
        <v>15</v>
      </c>
      <c r="P2" s="2" t="s">
        <v>10</v>
      </c>
      <c r="Q2" s="2" t="s">
        <v>10</v>
      </c>
      <c r="R2" t="str">
        <f>IF((P2=Q2),"",Q2)</f>
        <v/>
      </c>
      <c r="S2">
        <f>IF(H2="Less than $150 USD",75,_xlfn.NUMBERVALUE(RIGHT(H2,3)))</f>
        <v>75</v>
      </c>
      <c r="T2">
        <f>IF(J2="Less than $150 USD",75,IF(J2="I wouldn't attend at all",0,_xlfn.NUMBERVALUE(RIGHT(J2,3))))</f>
        <v>0</v>
      </c>
      <c r="U2">
        <f>IF(I2="No",S2,MIN(S2,T2))</f>
        <v>75</v>
      </c>
    </row>
    <row r="3" spans="1:21" ht="32" x14ac:dyDescent="0.2">
      <c r="A3">
        <v>64</v>
      </c>
      <c r="B3" s="2" t="s">
        <v>4</v>
      </c>
      <c r="C3" s="1">
        <v>43959.252252858794</v>
      </c>
      <c r="D3" s="2" t="s">
        <v>24</v>
      </c>
      <c r="E3" s="2" t="s">
        <v>7</v>
      </c>
      <c r="F3" s="2" t="s">
        <v>8</v>
      </c>
      <c r="G3" s="2" t="s">
        <v>17</v>
      </c>
      <c r="H3" s="2" t="s">
        <v>10</v>
      </c>
      <c r="I3" s="2" t="s">
        <v>7</v>
      </c>
      <c r="J3" s="2" t="s">
        <v>6</v>
      </c>
      <c r="K3" s="2" t="s">
        <v>11</v>
      </c>
      <c r="L3" s="2" t="s">
        <v>12</v>
      </c>
      <c r="M3" s="2" t="s">
        <v>25</v>
      </c>
      <c r="N3" s="2" t="s">
        <v>7</v>
      </c>
      <c r="O3" s="2" t="s">
        <v>6</v>
      </c>
      <c r="P3" s="2" t="s">
        <v>10</v>
      </c>
      <c r="Q3" s="2" t="s">
        <v>10</v>
      </c>
      <c r="R3" t="str">
        <f t="shared" ref="R3:R66" si="0">IF((P3=Q3),"",Q3)</f>
        <v/>
      </c>
      <c r="S3">
        <f t="shared" ref="S3:S66" si="1">IF(H3="Less than $150 USD",75,_xlfn.NUMBERVALUE(RIGHT(H3,3)))</f>
        <v>75</v>
      </c>
      <c r="T3">
        <f t="shared" ref="T3:T66" si="2">IF(J3="Less than $150 USD",75,IF(J3="I wouldn't attend at all",0,_xlfn.NUMBERVALUE(RIGHT(J3,3))))</f>
        <v>0</v>
      </c>
      <c r="U3">
        <f t="shared" ref="U3:U66" si="3">IF(I3="No",S3,MIN(S3,T3))</f>
        <v>75</v>
      </c>
    </row>
    <row r="4" spans="1:21" ht="32" x14ac:dyDescent="0.2">
      <c r="A4">
        <v>78</v>
      </c>
      <c r="B4" s="2" t="s">
        <v>4</v>
      </c>
      <c r="C4" s="1">
        <v>43959.252280787034</v>
      </c>
      <c r="D4" s="2" t="s">
        <v>26</v>
      </c>
      <c r="E4" s="2" t="s">
        <v>7</v>
      </c>
      <c r="F4" s="2" t="s">
        <v>8</v>
      </c>
      <c r="G4" s="2" t="s">
        <v>17</v>
      </c>
      <c r="H4" s="2" t="s">
        <v>10</v>
      </c>
      <c r="I4" s="2" t="s">
        <v>7</v>
      </c>
      <c r="J4" s="2" t="s">
        <v>6</v>
      </c>
      <c r="K4" s="2" t="s">
        <v>11</v>
      </c>
      <c r="L4" s="2" t="s">
        <v>27</v>
      </c>
      <c r="M4" s="2" t="s">
        <v>25</v>
      </c>
      <c r="N4" s="2" t="s">
        <v>14</v>
      </c>
      <c r="O4" s="2" t="s">
        <v>6</v>
      </c>
      <c r="P4" s="2" t="s">
        <v>10</v>
      </c>
      <c r="Q4" s="2" t="s">
        <v>10</v>
      </c>
      <c r="R4" t="str">
        <f t="shared" si="0"/>
        <v/>
      </c>
      <c r="S4">
        <f t="shared" si="1"/>
        <v>75</v>
      </c>
      <c r="T4">
        <f t="shared" si="2"/>
        <v>0</v>
      </c>
      <c r="U4">
        <f t="shared" si="3"/>
        <v>75</v>
      </c>
    </row>
    <row r="5" spans="1:21" ht="32" x14ac:dyDescent="0.2">
      <c r="A5">
        <v>308</v>
      </c>
      <c r="B5" s="2" t="s">
        <v>4</v>
      </c>
      <c r="C5" s="1">
        <v>43959.253786400463</v>
      </c>
      <c r="D5" s="2" t="s">
        <v>34</v>
      </c>
      <c r="E5" s="2" t="s">
        <v>7</v>
      </c>
      <c r="F5" s="2" t="s">
        <v>8</v>
      </c>
      <c r="G5" s="2" t="s">
        <v>35</v>
      </c>
      <c r="H5" s="2" t="s">
        <v>36</v>
      </c>
      <c r="I5" s="2" t="s">
        <v>7</v>
      </c>
      <c r="J5" s="2" t="s">
        <v>6</v>
      </c>
      <c r="K5" s="2" t="s">
        <v>37</v>
      </c>
      <c r="L5" s="2" t="s">
        <v>12</v>
      </c>
      <c r="M5" s="2" t="s">
        <v>38</v>
      </c>
      <c r="N5" s="2" t="s">
        <v>39</v>
      </c>
      <c r="O5" s="2" t="s">
        <v>6</v>
      </c>
      <c r="P5" s="2" t="s">
        <v>36</v>
      </c>
      <c r="Q5" s="2" t="s">
        <v>36</v>
      </c>
      <c r="R5" t="str">
        <f t="shared" si="0"/>
        <v/>
      </c>
      <c r="S5">
        <f t="shared" si="1"/>
        <v>200</v>
      </c>
      <c r="T5">
        <f t="shared" si="2"/>
        <v>0</v>
      </c>
      <c r="U5">
        <f t="shared" si="3"/>
        <v>200</v>
      </c>
    </row>
    <row r="6" spans="1:21" ht="48" x14ac:dyDescent="0.2">
      <c r="A6">
        <v>129</v>
      </c>
      <c r="B6" s="2" t="s">
        <v>4</v>
      </c>
      <c r="C6" s="1">
        <v>43959.253971006947</v>
      </c>
      <c r="D6" s="2" t="s">
        <v>40</v>
      </c>
      <c r="E6" s="2" t="s">
        <v>7</v>
      </c>
      <c r="F6" s="2" t="s">
        <v>8</v>
      </c>
      <c r="G6" s="2" t="s">
        <v>9</v>
      </c>
      <c r="H6" s="2" t="s">
        <v>41</v>
      </c>
      <c r="I6" s="2" t="s">
        <v>7</v>
      </c>
      <c r="J6" s="2" t="s">
        <v>6</v>
      </c>
      <c r="K6" s="2" t="s">
        <v>37</v>
      </c>
      <c r="L6" s="2" t="s">
        <v>12</v>
      </c>
      <c r="M6" s="2" t="s">
        <v>42</v>
      </c>
      <c r="N6" s="2" t="s">
        <v>14</v>
      </c>
      <c r="O6" s="2" t="s">
        <v>43</v>
      </c>
      <c r="P6" s="2" t="s">
        <v>41</v>
      </c>
      <c r="Q6" s="2" t="s">
        <v>41</v>
      </c>
      <c r="R6" t="str">
        <f t="shared" si="0"/>
        <v/>
      </c>
      <c r="S6">
        <f t="shared" si="1"/>
        <v>350</v>
      </c>
      <c r="T6">
        <f t="shared" si="2"/>
        <v>0</v>
      </c>
      <c r="U6">
        <f t="shared" si="3"/>
        <v>350</v>
      </c>
    </row>
    <row r="7" spans="1:21" ht="32" x14ac:dyDescent="0.2">
      <c r="A7">
        <v>124</v>
      </c>
      <c r="B7" s="2" t="s">
        <v>4</v>
      </c>
      <c r="C7" s="1">
        <v>43959.255938182869</v>
      </c>
      <c r="D7" s="2" t="s">
        <v>45</v>
      </c>
      <c r="E7" s="2" t="s">
        <v>7</v>
      </c>
      <c r="F7" s="2" t="s">
        <v>29</v>
      </c>
      <c r="G7" s="2" t="s">
        <v>17</v>
      </c>
      <c r="H7" s="2" t="s">
        <v>46</v>
      </c>
      <c r="I7" s="2" t="s">
        <v>7</v>
      </c>
      <c r="J7" s="2" t="s">
        <v>6</v>
      </c>
      <c r="K7" s="2" t="s">
        <v>11</v>
      </c>
      <c r="L7" s="2" t="s">
        <v>12</v>
      </c>
      <c r="M7" s="2" t="s">
        <v>38</v>
      </c>
      <c r="N7" s="2" t="s">
        <v>39</v>
      </c>
      <c r="O7" s="2" t="s">
        <v>6</v>
      </c>
      <c r="P7" s="2" t="s">
        <v>46</v>
      </c>
      <c r="Q7" s="2" t="s">
        <v>46</v>
      </c>
      <c r="R7" t="str">
        <f t="shared" si="0"/>
        <v/>
      </c>
      <c r="S7">
        <f t="shared" si="1"/>
        <v>300</v>
      </c>
      <c r="T7">
        <f t="shared" si="2"/>
        <v>0</v>
      </c>
      <c r="U7">
        <f t="shared" si="3"/>
        <v>300</v>
      </c>
    </row>
    <row r="8" spans="1:21" ht="96" x14ac:dyDescent="0.2">
      <c r="A8">
        <v>208</v>
      </c>
      <c r="B8" s="2" t="s">
        <v>4</v>
      </c>
      <c r="C8" s="1">
        <v>43959.256635405094</v>
      </c>
      <c r="D8" s="2" t="s">
        <v>47</v>
      </c>
      <c r="E8" s="2" t="s">
        <v>7</v>
      </c>
      <c r="F8" s="2" t="s">
        <v>8</v>
      </c>
      <c r="G8" s="2" t="s">
        <v>35</v>
      </c>
      <c r="H8" s="2" t="s">
        <v>10</v>
      </c>
      <c r="I8" s="2" t="s">
        <v>7</v>
      </c>
      <c r="J8" s="2" t="s">
        <v>6</v>
      </c>
      <c r="K8" s="2" t="s">
        <v>48</v>
      </c>
      <c r="L8" s="2" t="s">
        <v>12</v>
      </c>
      <c r="M8" s="2" t="s">
        <v>42</v>
      </c>
      <c r="N8" s="2" t="s">
        <v>39</v>
      </c>
      <c r="O8" s="2" t="s">
        <v>49</v>
      </c>
      <c r="P8" s="2" t="s">
        <v>10</v>
      </c>
      <c r="Q8" s="2" t="s">
        <v>10</v>
      </c>
      <c r="R8" t="str">
        <f t="shared" si="0"/>
        <v/>
      </c>
      <c r="S8">
        <f t="shared" si="1"/>
        <v>75</v>
      </c>
      <c r="T8">
        <f t="shared" si="2"/>
        <v>0</v>
      </c>
      <c r="U8">
        <f t="shared" si="3"/>
        <v>75</v>
      </c>
    </row>
    <row r="9" spans="1:21" ht="112" x14ac:dyDescent="0.2">
      <c r="A9">
        <v>321</v>
      </c>
      <c r="B9" s="2" t="s">
        <v>4</v>
      </c>
      <c r="C9" s="1">
        <v>43959.257028252316</v>
      </c>
      <c r="D9" s="2" t="s">
        <v>50</v>
      </c>
      <c r="E9" s="2" t="s">
        <v>7</v>
      </c>
      <c r="F9" s="2" t="s">
        <v>8</v>
      </c>
      <c r="G9" s="2" t="s">
        <v>9</v>
      </c>
      <c r="H9" s="2" t="s">
        <v>19</v>
      </c>
      <c r="I9" s="2" t="s">
        <v>7</v>
      </c>
      <c r="J9" s="2" t="s">
        <v>6</v>
      </c>
      <c r="K9" s="2" t="s">
        <v>11</v>
      </c>
      <c r="L9" s="2" t="s">
        <v>51</v>
      </c>
      <c r="M9" s="2" t="s">
        <v>38</v>
      </c>
      <c r="N9" s="2" t="s">
        <v>39</v>
      </c>
      <c r="O9" s="2" t="s">
        <v>565</v>
      </c>
      <c r="P9" s="2" t="s">
        <v>19</v>
      </c>
      <c r="Q9" s="2" t="s">
        <v>19</v>
      </c>
      <c r="R9" t="str">
        <f t="shared" si="0"/>
        <v/>
      </c>
      <c r="S9">
        <f t="shared" si="1"/>
        <v>150</v>
      </c>
      <c r="T9">
        <f t="shared" si="2"/>
        <v>0</v>
      </c>
      <c r="U9">
        <f t="shared" si="3"/>
        <v>150</v>
      </c>
    </row>
    <row r="10" spans="1:21" ht="80" x14ac:dyDescent="0.2">
      <c r="A10">
        <v>202</v>
      </c>
      <c r="B10" s="2" t="s">
        <v>4</v>
      </c>
      <c r="C10" s="1">
        <v>43959.260934976854</v>
      </c>
      <c r="D10" s="2" t="s">
        <v>56</v>
      </c>
      <c r="E10" s="2" t="s">
        <v>18</v>
      </c>
      <c r="F10" s="2" t="s">
        <v>8</v>
      </c>
      <c r="G10" s="2" t="s">
        <v>9</v>
      </c>
      <c r="H10" s="2" t="s">
        <v>10</v>
      </c>
      <c r="I10" s="2" t="s">
        <v>7</v>
      </c>
      <c r="J10" s="2" t="s">
        <v>6</v>
      </c>
      <c r="K10" s="2" t="s">
        <v>11</v>
      </c>
      <c r="L10" s="2" t="s">
        <v>21</v>
      </c>
      <c r="M10" s="2" t="s">
        <v>38</v>
      </c>
      <c r="N10" s="2" t="s">
        <v>14</v>
      </c>
      <c r="O10" s="2" t="s">
        <v>57</v>
      </c>
      <c r="P10" s="2" t="s">
        <v>10</v>
      </c>
      <c r="Q10" s="2" t="s">
        <v>10</v>
      </c>
      <c r="R10" t="str">
        <f t="shared" si="0"/>
        <v/>
      </c>
      <c r="S10">
        <f t="shared" si="1"/>
        <v>75</v>
      </c>
      <c r="T10">
        <f t="shared" si="2"/>
        <v>0</v>
      </c>
      <c r="U10">
        <f t="shared" si="3"/>
        <v>75</v>
      </c>
    </row>
    <row r="11" spans="1:21" ht="48" x14ac:dyDescent="0.2">
      <c r="A11">
        <v>82</v>
      </c>
      <c r="B11" s="2" t="s">
        <v>4</v>
      </c>
      <c r="C11" s="1">
        <v>43959.265719236108</v>
      </c>
      <c r="D11" s="2" t="s">
        <v>61</v>
      </c>
      <c r="E11" s="2" t="s">
        <v>7</v>
      </c>
      <c r="F11" s="2" t="s">
        <v>8</v>
      </c>
      <c r="G11" s="2" t="s">
        <v>35</v>
      </c>
      <c r="H11" s="2" t="s">
        <v>19</v>
      </c>
      <c r="I11" s="2" t="s">
        <v>7</v>
      </c>
      <c r="J11" s="2" t="s">
        <v>6</v>
      </c>
      <c r="K11" s="2" t="s">
        <v>62</v>
      </c>
      <c r="L11" s="2" t="s">
        <v>12</v>
      </c>
      <c r="M11" s="2" t="s">
        <v>55</v>
      </c>
      <c r="N11" s="2" t="s">
        <v>14</v>
      </c>
      <c r="O11" s="2" t="s">
        <v>6</v>
      </c>
      <c r="P11" s="2" t="s">
        <v>19</v>
      </c>
      <c r="Q11" s="2" t="s">
        <v>19</v>
      </c>
      <c r="R11" t="str">
        <f t="shared" si="0"/>
        <v/>
      </c>
      <c r="S11">
        <f t="shared" si="1"/>
        <v>150</v>
      </c>
      <c r="T11">
        <f t="shared" si="2"/>
        <v>0</v>
      </c>
      <c r="U11">
        <f t="shared" si="3"/>
        <v>150</v>
      </c>
    </row>
    <row r="12" spans="1:21" ht="80" x14ac:dyDescent="0.2">
      <c r="A12">
        <v>269</v>
      </c>
      <c r="B12" s="2" t="s">
        <v>4</v>
      </c>
      <c r="C12" s="1">
        <v>43959.269416087962</v>
      </c>
      <c r="D12" s="2" t="s">
        <v>63</v>
      </c>
      <c r="E12" s="2" t="s">
        <v>7</v>
      </c>
      <c r="F12" s="2" t="s">
        <v>8</v>
      </c>
      <c r="G12" s="2" t="s">
        <v>35</v>
      </c>
      <c r="H12" s="2" t="s">
        <v>36</v>
      </c>
      <c r="I12" s="2" t="s">
        <v>7</v>
      </c>
      <c r="J12" s="2" t="s">
        <v>6</v>
      </c>
      <c r="K12" s="2" t="s">
        <v>11</v>
      </c>
      <c r="L12" s="2" t="s">
        <v>12</v>
      </c>
      <c r="M12" s="2" t="s">
        <v>22</v>
      </c>
      <c r="N12" s="2" t="s">
        <v>14</v>
      </c>
      <c r="O12" s="2" t="s">
        <v>64</v>
      </c>
      <c r="P12" s="2" t="s">
        <v>36</v>
      </c>
      <c r="Q12" s="2" t="s">
        <v>36</v>
      </c>
      <c r="R12" t="str">
        <f t="shared" si="0"/>
        <v/>
      </c>
      <c r="S12">
        <f t="shared" si="1"/>
        <v>200</v>
      </c>
      <c r="T12">
        <f t="shared" si="2"/>
        <v>0</v>
      </c>
      <c r="U12">
        <f t="shared" si="3"/>
        <v>200</v>
      </c>
    </row>
    <row r="13" spans="1:21" ht="32" x14ac:dyDescent="0.2">
      <c r="A13">
        <v>170</v>
      </c>
      <c r="B13" s="2" t="s">
        <v>4</v>
      </c>
      <c r="C13" s="1">
        <v>43959.271029791664</v>
      </c>
      <c r="D13" s="2" t="s">
        <v>67</v>
      </c>
      <c r="E13" s="2" t="s">
        <v>31</v>
      </c>
      <c r="F13" s="2" t="s">
        <v>8</v>
      </c>
      <c r="G13" s="2" t="s">
        <v>35</v>
      </c>
      <c r="H13" s="2" t="s">
        <v>19</v>
      </c>
      <c r="I13" s="2" t="s">
        <v>7</v>
      </c>
      <c r="J13" s="2" t="s">
        <v>6</v>
      </c>
      <c r="K13" s="2" t="s">
        <v>11</v>
      </c>
      <c r="L13" s="2" t="s">
        <v>68</v>
      </c>
      <c r="M13" s="2" t="s">
        <v>38</v>
      </c>
      <c r="N13" s="2" t="s">
        <v>39</v>
      </c>
      <c r="O13" s="2" t="s">
        <v>6</v>
      </c>
      <c r="P13" s="2" t="s">
        <v>19</v>
      </c>
      <c r="Q13" s="2" t="s">
        <v>19</v>
      </c>
      <c r="R13" t="str">
        <f t="shared" si="0"/>
        <v/>
      </c>
      <c r="S13">
        <f t="shared" si="1"/>
        <v>150</v>
      </c>
      <c r="T13">
        <f t="shared" si="2"/>
        <v>0</v>
      </c>
      <c r="U13">
        <f t="shared" si="3"/>
        <v>150</v>
      </c>
    </row>
    <row r="14" spans="1:21" ht="32" x14ac:dyDescent="0.2">
      <c r="A14">
        <v>140</v>
      </c>
      <c r="B14" s="2" t="s">
        <v>4</v>
      </c>
      <c r="C14" s="1">
        <v>43959.273486284721</v>
      </c>
      <c r="D14" s="2" t="s">
        <v>71</v>
      </c>
      <c r="E14" s="2" t="s">
        <v>7</v>
      </c>
      <c r="F14" s="2" t="s">
        <v>72</v>
      </c>
      <c r="G14" s="2" t="s">
        <v>17</v>
      </c>
      <c r="H14" s="2" t="s">
        <v>10</v>
      </c>
      <c r="I14" s="2" t="s">
        <v>7</v>
      </c>
      <c r="J14" s="2" t="s">
        <v>6</v>
      </c>
      <c r="K14" s="2" t="s">
        <v>37</v>
      </c>
      <c r="L14" s="2" t="s">
        <v>12</v>
      </c>
      <c r="M14" s="2" t="s">
        <v>38</v>
      </c>
      <c r="N14" s="2" t="s">
        <v>39</v>
      </c>
      <c r="O14" s="2" t="s">
        <v>73</v>
      </c>
      <c r="P14" s="2" t="s">
        <v>10</v>
      </c>
      <c r="Q14" s="2" t="s">
        <v>10</v>
      </c>
      <c r="R14" t="str">
        <f t="shared" si="0"/>
        <v/>
      </c>
      <c r="S14">
        <f t="shared" si="1"/>
        <v>75</v>
      </c>
      <c r="T14">
        <f t="shared" si="2"/>
        <v>0</v>
      </c>
      <c r="U14">
        <f t="shared" si="3"/>
        <v>75</v>
      </c>
    </row>
    <row r="15" spans="1:21" ht="240" x14ac:dyDescent="0.2">
      <c r="A15">
        <v>1163</v>
      </c>
      <c r="B15" s="2" t="s">
        <v>4</v>
      </c>
      <c r="C15" s="1">
        <v>43959.274068888888</v>
      </c>
      <c r="D15" s="2" t="s">
        <v>74</v>
      </c>
      <c r="E15" s="2" t="s">
        <v>7</v>
      </c>
      <c r="F15" s="2" t="s">
        <v>8</v>
      </c>
      <c r="G15" s="2" t="s">
        <v>17</v>
      </c>
      <c r="H15" s="2" t="s">
        <v>10</v>
      </c>
      <c r="I15" s="2" t="s">
        <v>7</v>
      </c>
      <c r="J15" s="2" t="s">
        <v>6</v>
      </c>
      <c r="K15" s="2" t="s">
        <v>20</v>
      </c>
      <c r="L15" s="2" t="s">
        <v>12</v>
      </c>
      <c r="M15" s="2" t="s">
        <v>38</v>
      </c>
      <c r="N15" s="2" t="s">
        <v>14</v>
      </c>
      <c r="O15" s="2" t="s">
        <v>75</v>
      </c>
      <c r="P15" s="2" t="s">
        <v>10</v>
      </c>
      <c r="Q15" s="2" t="s">
        <v>10</v>
      </c>
      <c r="R15" t="str">
        <f t="shared" si="0"/>
        <v/>
      </c>
      <c r="S15">
        <f t="shared" si="1"/>
        <v>75</v>
      </c>
      <c r="T15">
        <f t="shared" si="2"/>
        <v>0</v>
      </c>
      <c r="U15">
        <f t="shared" si="3"/>
        <v>75</v>
      </c>
    </row>
    <row r="16" spans="1:21" ht="32" x14ac:dyDescent="0.2">
      <c r="A16">
        <v>202</v>
      </c>
      <c r="B16" s="2" t="s">
        <v>4</v>
      </c>
      <c r="C16" s="1">
        <v>43959.276907094907</v>
      </c>
      <c r="D16" s="2" t="s">
        <v>83</v>
      </c>
      <c r="E16" s="2" t="s">
        <v>7</v>
      </c>
      <c r="F16" s="2" t="s">
        <v>8</v>
      </c>
      <c r="G16" s="2" t="s">
        <v>17</v>
      </c>
      <c r="H16" s="2" t="s">
        <v>36</v>
      </c>
      <c r="I16" s="2" t="s">
        <v>7</v>
      </c>
      <c r="J16" s="2" t="s">
        <v>6</v>
      </c>
      <c r="K16" s="2" t="s">
        <v>84</v>
      </c>
      <c r="L16" s="2" t="s">
        <v>12</v>
      </c>
      <c r="M16" s="2" t="s">
        <v>85</v>
      </c>
      <c r="N16" s="2" t="s">
        <v>14</v>
      </c>
      <c r="O16" s="2" t="s">
        <v>6</v>
      </c>
      <c r="P16" s="2" t="s">
        <v>36</v>
      </c>
      <c r="Q16" s="2" t="s">
        <v>36</v>
      </c>
      <c r="R16" t="str">
        <f t="shared" si="0"/>
        <v/>
      </c>
      <c r="S16">
        <f t="shared" si="1"/>
        <v>200</v>
      </c>
      <c r="T16">
        <f t="shared" si="2"/>
        <v>0</v>
      </c>
      <c r="U16">
        <f t="shared" si="3"/>
        <v>200</v>
      </c>
    </row>
    <row r="17" spans="1:21" ht="48" x14ac:dyDescent="0.2">
      <c r="A17">
        <v>160</v>
      </c>
      <c r="B17" s="2" t="s">
        <v>4</v>
      </c>
      <c r="C17" s="1">
        <v>43959.27723216435</v>
      </c>
      <c r="D17" s="2" t="s">
        <v>88</v>
      </c>
      <c r="E17" s="2" t="s">
        <v>7</v>
      </c>
      <c r="F17" s="2" t="s">
        <v>8</v>
      </c>
      <c r="G17" s="2" t="s">
        <v>9</v>
      </c>
      <c r="H17" s="2" t="s">
        <v>10</v>
      </c>
      <c r="I17" s="2" t="s">
        <v>7</v>
      </c>
      <c r="J17" s="2" t="s">
        <v>6</v>
      </c>
      <c r="K17" s="2" t="s">
        <v>32</v>
      </c>
      <c r="L17" s="2" t="s">
        <v>89</v>
      </c>
      <c r="M17" s="2" t="s">
        <v>55</v>
      </c>
      <c r="N17" s="2" t="s">
        <v>39</v>
      </c>
      <c r="O17" s="2" t="s">
        <v>6</v>
      </c>
      <c r="P17" s="2" t="s">
        <v>10</v>
      </c>
      <c r="Q17" s="2" t="s">
        <v>10</v>
      </c>
      <c r="R17" t="str">
        <f t="shared" si="0"/>
        <v/>
      </c>
      <c r="S17">
        <f t="shared" si="1"/>
        <v>75</v>
      </c>
      <c r="T17">
        <f t="shared" si="2"/>
        <v>0</v>
      </c>
      <c r="U17">
        <f t="shared" si="3"/>
        <v>75</v>
      </c>
    </row>
    <row r="18" spans="1:21" ht="32" x14ac:dyDescent="0.2">
      <c r="A18">
        <v>158</v>
      </c>
      <c r="B18" s="2" t="s">
        <v>4</v>
      </c>
      <c r="C18" s="1">
        <v>43959.28095453704</v>
      </c>
      <c r="D18" s="2" t="s">
        <v>90</v>
      </c>
      <c r="E18" s="2" t="s">
        <v>7</v>
      </c>
      <c r="F18" s="2" t="s">
        <v>8</v>
      </c>
      <c r="G18" s="2" t="s">
        <v>9</v>
      </c>
      <c r="H18" s="2" t="s">
        <v>36</v>
      </c>
      <c r="I18" s="2" t="s">
        <v>7</v>
      </c>
      <c r="J18" s="2" t="s">
        <v>6</v>
      </c>
      <c r="K18" s="2" t="s">
        <v>11</v>
      </c>
      <c r="L18" s="2" t="s">
        <v>91</v>
      </c>
      <c r="M18" s="2" t="s">
        <v>38</v>
      </c>
      <c r="N18" s="2" t="s">
        <v>39</v>
      </c>
      <c r="O18" s="2" t="s">
        <v>6</v>
      </c>
      <c r="P18" s="2" t="s">
        <v>36</v>
      </c>
      <c r="Q18" s="2" t="s">
        <v>36</v>
      </c>
      <c r="R18" t="str">
        <f t="shared" si="0"/>
        <v/>
      </c>
      <c r="S18">
        <f t="shared" si="1"/>
        <v>200</v>
      </c>
      <c r="T18">
        <f t="shared" si="2"/>
        <v>0</v>
      </c>
      <c r="U18">
        <f t="shared" si="3"/>
        <v>200</v>
      </c>
    </row>
    <row r="19" spans="1:21" ht="32" x14ac:dyDescent="0.2">
      <c r="A19">
        <v>204</v>
      </c>
      <c r="B19" s="2" t="s">
        <v>4</v>
      </c>
      <c r="C19" s="1">
        <v>43959.285716956016</v>
      </c>
      <c r="D19" s="2" t="s">
        <v>94</v>
      </c>
      <c r="E19" s="2" t="s">
        <v>7</v>
      </c>
      <c r="F19" s="2" t="s">
        <v>8</v>
      </c>
      <c r="G19" s="2" t="s">
        <v>35</v>
      </c>
      <c r="H19" s="2" t="s">
        <v>19</v>
      </c>
      <c r="I19" s="2" t="s">
        <v>7</v>
      </c>
      <c r="J19" s="2" t="s">
        <v>6</v>
      </c>
      <c r="K19" s="2" t="s">
        <v>62</v>
      </c>
      <c r="L19" s="2" t="s">
        <v>12</v>
      </c>
      <c r="M19" s="2" t="s">
        <v>22</v>
      </c>
      <c r="N19" s="2" t="s">
        <v>95</v>
      </c>
      <c r="O19" s="2" t="s">
        <v>6</v>
      </c>
      <c r="P19" s="2" t="s">
        <v>19</v>
      </c>
      <c r="Q19" s="2" t="s">
        <v>19</v>
      </c>
      <c r="R19" t="str">
        <f t="shared" si="0"/>
        <v/>
      </c>
      <c r="S19">
        <f t="shared" si="1"/>
        <v>150</v>
      </c>
      <c r="T19">
        <f t="shared" si="2"/>
        <v>0</v>
      </c>
      <c r="U19">
        <f t="shared" si="3"/>
        <v>150</v>
      </c>
    </row>
    <row r="20" spans="1:21" ht="16" x14ac:dyDescent="0.2">
      <c r="A20">
        <v>89</v>
      </c>
      <c r="B20" s="2" t="s">
        <v>4</v>
      </c>
      <c r="C20" s="1">
        <v>43959.286623483793</v>
      </c>
      <c r="D20" s="2" t="s">
        <v>96</v>
      </c>
      <c r="E20" s="2" t="s">
        <v>18</v>
      </c>
      <c r="F20" s="2" t="s">
        <v>29</v>
      </c>
      <c r="G20" s="2" t="s">
        <v>9</v>
      </c>
      <c r="H20" s="2" t="s">
        <v>53</v>
      </c>
      <c r="I20" s="2" t="s">
        <v>7</v>
      </c>
      <c r="J20" s="2" t="s">
        <v>6</v>
      </c>
      <c r="K20" s="2" t="s">
        <v>11</v>
      </c>
      <c r="L20" s="2" t="s">
        <v>97</v>
      </c>
      <c r="M20" s="2" t="s">
        <v>85</v>
      </c>
      <c r="N20" s="2" t="s">
        <v>14</v>
      </c>
      <c r="O20" s="2" t="s">
        <v>6</v>
      </c>
      <c r="P20" s="2" t="s">
        <v>53</v>
      </c>
      <c r="Q20" s="2" t="s">
        <v>53</v>
      </c>
      <c r="R20" t="str">
        <f t="shared" si="0"/>
        <v/>
      </c>
      <c r="S20">
        <f t="shared" si="1"/>
        <v>250</v>
      </c>
      <c r="T20">
        <f t="shared" si="2"/>
        <v>0</v>
      </c>
      <c r="U20">
        <f t="shared" si="3"/>
        <v>250</v>
      </c>
    </row>
    <row r="21" spans="1:21" ht="80" x14ac:dyDescent="0.2">
      <c r="A21">
        <v>81</v>
      </c>
      <c r="B21" s="2" t="s">
        <v>4</v>
      </c>
      <c r="C21" s="1">
        <v>43959.293948229169</v>
      </c>
      <c r="D21" s="2" t="s">
        <v>98</v>
      </c>
      <c r="E21" s="2" t="s">
        <v>7</v>
      </c>
      <c r="F21" s="2" t="s">
        <v>8</v>
      </c>
      <c r="G21" s="2" t="s">
        <v>17</v>
      </c>
      <c r="H21" s="2" t="s">
        <v>10</v>
      </c>
      <c r="I21" s="2" t="s">
        <v>7</v>
      </c>
      <c r="J21" s="2" t="s">
        <v>6</v>
      </c>
      <c r="K21" s="2" t="s">
        <v>11</v>
      </c>
      <c r="L21" s="2" t="s">
        <v>21</v>
      </c>
      <c r="M21" s="2" t="s">
        <v>38</v>
      </c>
      <c r="N21" s="2" t="s">
        <v>14</v>
      </c>
      <c r="O21" s="2" t="s">
        <v>6</v>
      </c>
      <c r="P21" s="2" t="s">
        <v>10</v>
      </c>
      <c r="Q21" s="2" t="s">
        <v>10</v>
      </c>
      <c r="R21" t="str">
        <f t="shared" si="0"/>
        <v/>
      </c>
      <c r="S21">
        <f t="shared" si="1"/>
        <v>75</v>
      </c>
      <c r="T21">
        <f t="shared" si="2"/>
        <v>0</v>
      </c>
      <c r="U21">
        <f t="shared" si="3"/>
        <v>75</v>
      </c>
    </row>
    <row r="22" spans="1:21" ht="32" x14ac:dyDescent="0.2">
      <c r="A22">
        <v>120</v>
      </c>
      <c r="B22" s="2" t="s">
        <v>4</v>
      </c>
      <c r="C22" s="1">
        <v>43959.296079409723</v>
      </c>
      <c r="D22" s="2" t="s">
        <v>103</v>
      </c>
      <c r="E22" s="2" t="s">
        <v>31</v>
      </c>
      <c r="F22" s="2" t="s">
        <v>8</v>
      </c>
      <c r="G22" s="2" t="s">
        <v>104</v>
      </c>
      <c r="H22" s="2" t="s">
        <v>36</v>
      </c>
      <c r="I22" s="2" t="s">
        <v>7</v>
      </c>
      <c r="J22" s="2" t="s">
        <v>6</v>
      </c>
      <c r="K22" s="2" t="s">
        <v>11</v>
      </c>
      <c r="L22" s="2" t="s">
        <v>105</v>
      </c>
      <c r="M22" s="2" t="s">
        <v>25</v>
      </c>
      <c r="N22" s="2" t="s">
        <v>14</v>
      </c>
      <c r="O22" s="2" t="s">
        <v>6</v>
      </c>
      <c r="P22" s="2" t="s">
        <v>36</v>
      </c>
      <c r="Q22" s="2" t="s">
        <v>36</v>
      </c>
      <c r="R22" t="str">
        <f t="shared" si="0"/>
        <v/>
      </c>
      <c r="S22">
        <f t="shared" si="1"/>
        <v>200</v>
      </c>
      <c r="T22">
        <f t="shared" si="2"/>
        <v>0</v>
      </c>
      <c r="U22">
        <f t="shared" si="3"/>
        <v>200</v>
      </c>
    </row>
    <row r="23" spans="1:21" ht="16" x14ac:dyDescent="0.2">
      <c r="A23">
        <v>116</v>
      </c>
      <c r="B23" s="2" t="s">
        <v>4</v>
      </c>
      <c r="C23" s="1">
        <v>43959.308295196759</v>
      </c>
      <c r="D23" s="2" t="s">
        <v>111</v>
      </c>
      <c r="E23" s="2" t="s">
        <v>18</v>
      </c>
      <c r="F23" s="2" t="s">
        <v>29</v>
      </c>
      <c r="G23" s="2" t="s">
        <v>9</v>
      </c>
      <c r="H23" s="2" t="s">
        <v>46</v>
      </c>
      <c r="I23" s="2" t="s">
        <v>7</v>
      </c>
      <c r="J23" s="2" t="s">
        <v>6</v>
      </c>
      <c r="K23" s="2" t="s">
        <v>112</v>
      </c>
      <c r="L23" s="2" t="s">
        <v>97</v>
      </c>
      <c r="M23" s="2" t="s">
        <v>113</v>
      </c>
      <c r="N23" s="2" t="s">
        <v>39</v>
      </c>
      <c r="O23" s="2" t="s">
        <v>6</v>
      </c>
      <c r="P23" s="2" t="s">
        <v>46</v>
      </c>
      <c r="Q23" s="2" t="s">
        <v>46</v>
      </c>
      <c r="R23" t="str">
        <f t="shared" si="0"/>
        <v/>
      </c>
      <c r="S23">
        <f t="shared" si="1"/>
        <v>300</v>
      </c>
      <c r="T23">
        <f t="shared" si="2"/>
        <v>0</v>
      </c>
      <c r="U23">
        <f t="shared" si="3"/>
        <v>300</v>
      </c>
    </row>
    <row r="24" spans="1:21" ht="80" x14ac:dyDescent="0.2">
      <c r="A24">
        <v>155</v>
      </c>
      <c r="B24" s="2" t="s">
        <v>4</v>
      </c>
      <c r="C24" s="1">
        <v>43959.313479965276</v>
      </c>
      <c r="D24" s="2" t="s">
        <v>114</v>
      </c>
      <c r="E24" s="2" t="s">
        <v>7</v>
      </c>
      <c r="F24" s="2" t="s">
        <v>8</v>
      </c>
      <c r="G24" s="2" t="s">
        <v>35</v>
      </c>
      <c r="H24" s="2" t="s">
        <v>10</v>
      </c>
      <c r="I24" s="2" t="s">
        <v>7</v>
      </c>
      <c r="J24" s="2" t="s">
        <v>6</v>
      </c>
      <c r="K24" s="2" t="s">
        <v>11</v>
      </c>
      <c r="L24" s="2" t="s">
        <v>21</v>
      </c>
      <c r="M24" s="2" t="s">
        <v>38</v>
      </c>
      <c r="N24" s="2" t="s">
        <v>14</v>
      </c>
      <c r="O24" s="2" t="s">
        <v>115</v>
      </c>
      <c r="P24" s="2" t="s">
        <v>10</v>
      </c>
      <c r="Q24" s="2" t="s">
        <v>10</v>
      </c>
      <c r="R24" t="str">
        <f t="shared" si="0"/>
        <v/>
      </c>
      <c r="S24">
        <f t="shared" si="1"/>
        <v>75</v>
      </c>
      <c r="T24">
        <f t="shared" si="2"/>
        <v>0</v>
      </c>
      <c r="U24">
        <f t="shared" si="3"/>
        <v>75</v>
      </c>
    </row>
    <row r="25" spans="1:21" ht="144" x14ac:dyDescent="0.2">
      <c r="A25">
        <v>231</v>
      </c>
      <c r="B25" s="2" t="s">
        <v>4</v>
      </c>
      <c r="C25" s="1">
        <v>43959.313943194444</v>
      </c>
      <c r="D25" s="2" t="s">
        <v>116</v>
      </c>
      <c r="E25" s="2" t="s">
        <v>7</v>
      </c>
      <c r="F25" s="2" t="s">
        <v>8</v>
      </c>
      <c r="G25" s="2" t="s">
        <v>17</v>
      </c>
      <c r="H25" s="2" t="s">
        <v>36</v>
      </c>
      <c r="I25" s="2" t="s">
        <v>7</v>
      </c>
      <c r="J25" s="2" t="s">
        <v>6</v>
      </c>
      <c r="K25" s="2" t="s">
        <v>117</v>
      </c>
      <c r="L25" s="2" t="s">
        <v>12</v>
      </c>
      <c r="M25" s="2" t="s">
        <v>55</v>
      </c>
      <c r="N25" s="2" t="s">
        <v>14</v>
      </c>
      <c r="O25" s="2" t="s">
        <v>118</v>
      </c>
      <c r="P25" s="2" t="s">
        <v>36</v>
      </c>
      <c r="Q25" s="2" t="s">
        <v>36</v>
      </c>
      <c r="R25" t="str">
        <f t="shared" si="0"/>
        <v/>
      </c>
      <c r="S25">
        <f t="shared" si="1"/>
        <v>200</v>
      </c>
      <c r="T25">
        <f t="shared" si="2"/>
        <v>0</v>
      </c>
      <c r="U25">
        <f t="shared" si="3"/>
        <v>200</v>
      </c>
    </row>
    <row r="26" spans="1:21" ht="32" x14ac:dyDescent="0.2">
      <c r="A26">
        <v>162</v>
      </c>
      <c r="B26" s="2" t="s">
        <v>4</v>
      </c>
      <c r="C26" s="1">
        <v>43959.315729861111</v>
      </c>
      <c r="D26" s="2" t="s">
        <v>121</v>
      </c>
      <c r="E26" s="2" t="s">
        <v>7</v>
      </c>
      <c r="F26" s="2" t="s">
        <v>8</v>
      </c>
      <c r="G26" s="2" t="s">
        <v>81</v>
      </c>
      <c r="H26" s="2" t="s">
        <v>46</v>
      </c>
      <c r="I26" s="2" t="s">
        <v>7</v>
      </c>
      <c r="J26" s="2" t="s">
        <v>6</v>
      </c>
      <c r="K26" s="2" t="s">
        <v>122</v>
      </c>
      <c r="L26" s="2" t="s">
        <v>12</v>
      </c>
      <c r="M26" s="2" t="s">
        <v>22</v>
      </c>
      <c r="N26" s="2" t="s">
        <v>14</v>
      </c>
      <c r="O26" s="2" t="s">
        <v>123</v>
      </c>
      <c r="P26" s="2" t="s">
        <v>46</v>
      </c>
      <c r="Q26" s="2" t="s">
        <v>46</v>
      </c>
      <c r="R26" t="str">
        <f t="shared" si="0"/>
        <v/>
      </c>
      <c r="S26">
        <f t="shared" si="1"/>
        <v>300</v>
      </c>
      <c r="T26">
        <f t="shared" si="2"/>
        <v>0</v>
      </c>
      <c r="U26">
        <f t="shared" si="3"/>
        <v>300</v>
      </c>
    </row>
    <row r="27" spans="1:21" ht="48" x14ac:dyDescent="0.2">
      <c r="A27">
        <v>150</v>
      </c>
      <c r="B27" s="2" t="s">
        <v>4</v>
      </c>
      <c r="C27" s="1">
        <v>43959.317968449075</v>
      </c>
      <c r="D27" s="2" t="s">
        <v>125</v>
      </c>
      <c r="E27" s="2" t="s">
        <v>31</v>
      </c>
      <c r="F27" s="2" t="s">
        <v>8</v>
      </c>
      <c r="G27" s="2" t="s">
        <v>17</v>
      </c>
      <c r="H27" s="2" t="s">
        <v>36</v>
      </c>
      <c r="I27" s="2" t="s">
        <v>7</v>
      </c>
      <c r="J27" s="2" t="s">
        <v>6</v>
      </c>
      <c r="K27" s="2" t="s">
        <v>126</v>
      </c>
      <c r="L27" s="2" t="s">
        <v>12</v>
      </c>
      <c r="M27" s="2" t="s">
        <v>13</v>
      </c>
      <c r="N27" s="2" t="s">
        <v>7</v>
      </c>
      <c r="O27" s="2" t="s">
        <v>127</v>
      </c>
      <c r="P27" s="2" t="s">
        <v>36</v>
      </c>
      <c r="Q27" s="2" t="s">
        <v>36</v>
      </c>
      <c r="R27" t="str">
        <f t="shared" si="0"/>
        <v/>
      </c>
      <c r="S27">
        <f t="shared" si="1"/>
        <v>200</v>
      </c>
      <c r="T27">
        <f t="shared" si="2"/>
        <v>0</v>
      </c>
      <c r="U27">
        <f t="shared" si="3"/>
        <v>200</v>
      </c>
    </row>
    <row r="28" spans="1:21" ht="48" x14ac:dyDescent="0.2">
      <c r="A28">
        <v>190</v>
      </c>
      <c r="B28" s="2" t="s">
        <v>4</v>
      </c>
      <c r="C28" s="1">
        <v>43959.319796574076</v>
      </c>
      <c r="D28" s="2" t="s">
        <v>128</v>
      </c>
      <c r="E28" s="2" t="s">
        <v>18</v>
      </c>
      <c r="F28" s="2" t="s">
        <v>29</v>
      </c>
      <c r="G28" s="2" t="s">
        <v>17</v>
      </c>
      <c r="H28" s="2" t="s">
        <v>36</v>
      </c>
      <c r="I28" s="2" t="s">
        <v>7</v>
      </c>
      <c r="J28" s="2" t="s">
        <v>6</v>
      </c>
      <c r="K28" s="2" t="s">
        <v>129</v>
      </c>
      <c r="L28" s="2" t="s">
        <v>12</v>
      </c>
      <c r="M28" s="2" t="s">
        <v>25</v>
      </c>
      <c r="N28" s="2" t="s">
        <v>14</v>
      </c>
      <c r="O28" s="2" t="s">
        <v>130</v>
      </c>
      <c r="P28" s="2" t="s">
        <v>36</v>
      </c>
      <c r="Q28" s="2" t="s">
        <v>36</v>
      </c>
      <c r="R28" t="str">
        <f t="shared" si="0"/>
        <v/>
      </c>
      <c r="S28">
        <f t="shared" si="1"/>
        <v>200</v>
      </c>
      <c r="T28">
        <f t="shared" si="2"/>
        <v>0</v>
      </c>
      <c r="U28">
        <f t="shared" si="3"/>
        <v>200</v>
      </c>
    </row>
    <row r="29" spans="1:21" ht="48" x14ac:dyDescent="0.2">
      <c r="A29">
        <v>114</v>
      </c>
      <c r="B29" s="2" t="s">
        <v>4</v>
      </c>
      <c r="C29" s="1">
        <v>43959.321113472222</v>
      </c>
      <c r="D29" s="2" t="s">
        <v>132</v>
      </c>
      <c r="E29" s="2" t="s">
        <v>31</v>
      </c>
      <c r="F29" s="2" t="s">
        <v>8</v>
      </c>
      <c r="G29" s="2" t="s">
        <v>35</v>
      </c>
      <c r="H29" s="2" t="s">
        <v>10</v>
      </c>
      <c r="I29" s="2" t="s">
        <v>7</v>
      </c>
      <c r="J29" s="2" t="s">
        <v>6</v>
      </c>
      <c r="K29" s="2" t="s">
        <v>129</v>
      </c>
      <c r="L29" s="2" t="s">
        <v>12</v>
      </c>
      <c r="M29" s="2" t="s">
        <v>22</v>
      </c>
      <c r="N29" s="2" t="s">
        <v>39</v>
      </c>
      <c r="O29" s="2" t="s">
        <v>6</v>
      </c>
      <c r="P29" s="2" t="s">
        <v>10</v>
      </c>
      <c r="Q29" s="2" t="s">
        <v>10</v>
      </c>
      <c r="R29" t="str">
        <f t="shared" si="0"/>
        <v/>
      </c>
      <c r="S29">
        <f t="shared" si="1"/>
        <v>75</v>
      </c>
      <c r="T29">
        <f t="shared" si="2"/>
        <v>0</v>
      </c>
      <c r="U29">
        <f t="shared" si="3"/>
        <v>75</v>
      </c>
    </row>
    <row r="30" spans="1:21" ht="32" x14ac:dyDescent="0.2">
      <c r="A30">
        <v>82</v>
      </c>
      <c r="B30" s="2" t="s">
        <v>4</v>
      </c>
      <c r="C30" s="1">
        <v>43959.321868344909</v>
      </c>
      <c r="D30" s="2" t="s">
        <v>133</v>
      </c>
      <c r="E30" s="2" t="s">
        <v>7</v>
      </c>
      <c r="F30" s="2" t="s">
        <v>8</v>
      </c>
      <c r="G30" s="2" t="s">
        <v>9</v>
      </c>
      <c r="H30" s="2" t="s">
        <v>10</v>
      </c>
      <c r="I30" s="2" t="s">
        <v>7</v>
      </c>
      <c r="J30" s="2" t="s">
        <v>6</v>
      </c>
      <c r="K30" s="2" t="s">
        <v>134</v>
      </c>
      <c r="L30" s="2" t="s">
        <v>87</v>
      </c>
      <c r="M30" s="2" t="s">
        <v>38</v>
      </c>
      <c r="N30" s="2" t="s">
        <v>39</v>
      </c>
      <c r="O30" s="2" t="s">
        <v>6</v>
      </c>
      <c r="P30" s="2" t="s">
        <v>10</v>
      </c>
      <c r="Q30" s="2" t="s">
        <v>10</v>
      </c>
      <c r="R30" t="str">
        <f t="shared" si="0"/>
        <v/>
      </c>
      <c r="S30">
        <f t="shared" si="1"/>
        <v>75</v>
      </c>
      <c r="T30">
        <f t="shared" si="2"/>
        <v>0</v>
      </c>
      <c r="U30">
        <f t="shared" si="3"/>
        <v>75</v>
      </c>
    </row>
    <row r="31" spans="1:21" ht="48" x14ac:dyDescent="0.2">
      <c r="A31">
        <v>82</v>
      </c>
      <c r="B31" s="2" t="s">
        <v>4</v>
      </c>
      <c r="C31" s="1">
        <v>43959.326966099536</v>
      </c>
      <c r="D31" s="2" t="s">
        <v>135</v>
      </c>
      <c r="E31" s="2" t="s">
        <v>7</v>
      </c>
      <c r="F31" s="2" t="s">
        <v>72</v>
      </c>
      <c r="G31" s="2" t="s">
        <v>9</v>
      </c>
      <c r="H31" s="2" t="s">
        <v>10</v>
      </c>
      <c r="I31" s="2" t="s">
        <v>7</v>
      </c>
      <c r="J31" s="2" t="s">
        <v>6</v>
      </c>
      <c r="K31" s="2" t="s">
        <v>11</v>
      </c>
      <c r="L31" s="2" t="s">
        <v>87</v>
      </c>
      <c r="M31" s="2" t="s">
        <v>55</v>
      </c>
      <c r="N31" s="2" t="s">
        <v>7</v>
      </c>
      <c r="O31" s="2" t="s">
        <v>6</v>
      </c>
      <c r="P31" s="2" t="s">
        <v>10</v>
      </c>
      <c r="Q31" s="2" t="s">
        <v>10</v>
      </c>
      <c r="R31" t="str">
        <f t="shared" si="0"/>
        <v/>
      </c>
      <c r="S31">
        <f t="shared" si="1"/>
        <v>75</v>
      </c>
      <c r="T31">
        <f t="shared" si="2"/>
        <v>0</v>
      </c>
      <c r="U31">
        <f t="shared" si="3"/>
        <v>75</v>
      </c>
    </row>
    <row r="32" spans="1:21" ht="32" x14ac:dyDescent="0.2">
      <c r="A32">
        <v>504</v>
      </c>
      <c r="B32" s="2" t="s">
        <v>4</v>
      </c>
      <c r="C32" s="1">
        <v>43959.333972824075</v>
      </c>
      <c r="D32" s="2" t="s">
        <v>137</v>
      </c>
      <c r="E32" s="2" t="s">
        <v>7</v>
      </c>
      <c r="F32" s="2" t="s">
        <v>29</v>
      </c>
      <c r="G32" s="2" t="s">
        <v>17</v>
      </c>
      <c r="H32" s="2" t="s">
        <v>36</v>
      </c>
      <c r="I32" s="2" t="s">
        <v>7</v>
      </c>
      <c r="J32" s="2" t="s">
        <v>6</v>
      </c>
      <c r="K32" s="2" t="s">
        <v>37</v>
      </c>
      <c r="L32" s="2" t="s">
        <v>12</v>
      </c>
      <c r="M32" s="2" t="s">
        <v>38</v>
      </c>
      <c r="N32" s="2" t="s">
        <v>14</v>
      </c>
      <c r="O32" s="2" t="s">
        <v>138</v>
      </c>
      <c r="P32" s="2" t="s">
        <v>36</v>
      </c>
      <c r="Q32" s="2" t="s">
        <v>36</v>
      </c>
      <c r="R32" t="str">
        <f t="shared" si="0"/>
        <v/>
      </c>
      <c r="S32">
        <f t="shared" si="1"/>
        <v>200</v>
      </c>
      <c r="T32">
        <f t="shared" si="2"/>
        <v>0</v>
      </c>
      <c r="U32">
        <f t="shared" si="3"/>
        <v>200</v>
      </c>
    </row>
    <row r="33" spans="1:21" ht="32" x14ac:dyDescent="0.2">
      <c r="A33">
        <v>78</v>
      </c>
      <c r="B33" s="2" t="s">
        <v>4</v>
      </c>
      <c r="C33" s="1">
        <v>43959.338560358796</v>
      </c>
      <c r="D33" s="2" t="s">
        <v>147</v>
      </c>
      <c r="E33" s="2" t="s">
        <v>18</v>
      </c>
      <c r="F33" s="2" t="s">
        <v>8</v>
      </c>
      <c r="G33" s="2" t="s">
        <v>17</v>
      </c>
      <c r="H33" s="2" t="s">
        <v>10</v>
      </c>
      <c r="I33" s="2" t="s">
        <v>7</v>
      </c>
      <c r="J33" s="2" t="s">
        <v>6</v>
      </c>
      <c r="K33" s="2" t="s">
        <v>11</v>
      </c>
      <c r="L33" s="2" t="s">
        <v>91</v>
      </c>
      <c r="M33" s="2" t="s">
        <v>22</v>
      </c>
      <c r="N33" s="2" t="s">
        <v>14</v>
      </c>
      <c r="O33" s="2" t="s">
        <v>6</v>
      </c>
      <c r="P33" s="2" t="s">
        <v>10</v>
      </c>
      <c r="Q33" s="2" t="s">
        <v>10</v>
      </c>
      <c r="R33" t="str">
        <f t="shared" si="0"/>
        <v/>
      </c>
      <c r="S33">
        <f t="shared" si="1"/>
        <v>75</v>
      </c>
      <c r="T33">
        <f t="shared" si="2"/>
        <v>0</v>
      </c>
      <c r="U33">
        <f t="shared" si="3"/>
        <v>75</v>
      </c>
    </row>
    <row r="34" spans="1:21" ht="32" x14ac:dyDescent="0.2">
      <c r="A34">
        <v>117</v>
      </c>
      <c r="B34" s="2" t="s">
        <v>4</v>
      </c>
      <c r="C34" s="1">
        <v>43959.3452225</v>
      </c>
      <c r="D34" s="2" t="s">
        <v>155</v>
      </c>
      <c r="E34" s="2" t="s">
        <v>7</v>
      </c>
      <c r="F34" s="2" t="s">
        <v>8</v>
      </c>
      <c r="G34" s="2" t="s">
        <v>9</v>
      </c>
      <c r="H34" s="2" t="s">
        <v>19</v>
      </c>
      <c r="I34" s="2" t="s">
        <v>7</v>
      </c>
      <c r="J34" s="2" t="s">
        <v>6</v>
      </c>
      <c r="K34" s="2" t="s">
        <v>11</v>
      </c>
      <c r="L34" s="2" t="s">
        <v>12</v>
      </c>
      <c r="M34" s="2" t="s">
        <v>42</v>
      </c>
      <c r="N34" s="2" t="s">
        <v>7</v>
      </c>
      <c r="O34" s="2" t="s">
        <v>6</v>
      </c>
      <c r="P34" s="2" t="s">
        <v>19</v>
      </c>
      <c r="Q34" s="2" t="s">
        <v>19</v>
      </c>
      <c r="R34" t="str">
        <f t="shared" si="0"/>
        <v/>
      </c>
      <c r="S34">
        <f t="shared" si="1"/>
        <v>150</v>
      </c>
      <c r="T34">
        <f t="shared" si="2"/>
        <v>0</v>
      </c>
      <c r="U34">
        <f t="shared" si="3"/>
        <v>150</v>
      </c>
    </row>
    <row r="35" spans="1:21" ht="32" x14ac:dyDescent="0.2">
      <c r="A35">
        <v>103</v>
      </c>
      <c r="B35" s="2" t="s">
        <v>4</v>
      </c>
      <c r="C35" s="1">
        <v>43959.353480370373</v>
      </c>
      <c r="D35" s="2" t="s">
        <v>157</v>
      </c>
      <c r="E35" s="2" t="s">
        <v>18</v>
      </c>
      <c r="F35" s="2" t="s">
        <v>29</v>
      </c>
      <c r="G35" s="2" t="s">
        <v>17</v>
      </c>
      <c r="H35" s="2" t="s">
        <v>36</v>
      </c>
      <c r="I35" s="2" t="s">
        <v>7</v>
      </c>
      <c r="J35" s="2" t="s">
        <v>6</v>
      </c>
      <c r="K35" s="2" t="s">
        <v>77</v>
      </c>
      <c r="L35" s="2" t="s">
        <v>12</v>
      </c>
      <c r="M35" s="2" t="s">
        <v>38</v>
      </c>
      <c r="N35" s="2" t="s">
        <v>39</v>
      </c>
      <c r="O35" s="2" t="s">
        <v>6</v>
      </c>
      <c r="P35" s="2" t="s">
        <v>36</v>
      </c>
      <c r="Q35" s="2" t="s">
        <v>36</v>
      </c>
      <c r="R35" t="str">
        <f t="shared" si="0"/>
        <v/>
      </c>
      <c r="S35">
        <f t="shared" si="1"/>
        <v>200</v>
      </c>
      <c r="T35">
        <f t="shared" si="2"/>
        <v>0</v>
      </c>
      <c r="U35">
        <f t="shared" si="3"/>
        <v>200</v>
      </c>
    </row>
    <row r="36" spans="1:21" ht="48" x14ac:dyDescent="0.2">
      <c r="A36">
        <v>223</v>
      </c>
      <c r="B36" s="2" t="s">
        <v>4</v>
      </c>
      <c r="C36" s="1">
        <v>43959.356154907407</v>
      </c>
      <c r="D36" s="2" t="s">
        <v>158</v>
      </c>
      <c r="E36" s="2" t="s">
        <v>7</v>
      </c>
      <c r="F36" s="2" t="s">
        <v>8</v>
      </c>
      <c r="G36" s="2" t="s">
        <v>9</v>
      </c>
      <c r="H36" s="2" t="s">
        <v>46</v>
      </c>
      <c r="I36" s="2" t="s">
        <v>7</v>
      </c>
      <c r="J36" s="2" t="s">
        <v>6</v>
      </c>
      <c r="K36" s="2" t="s">
        <v>134</v>
      </c>
      <c r="L36" s="2" t="s">
        <v>87</v>
      </c>
      <c r="M36" s="2" t="s">
        <v>55</v>
      </c>
      <c r="N36" s="2" t="s">
        <v>14</v>
      </c>
      <c r="O36" s="2" t="s">
        <v>6</v>
      </c>
      <c r="P36" s="2" t="s">
        <v>46</v>
      </c>
      <c r="Q36" s="2" t="s">
        <v>46</v>
      </c>
      <c r="R36" t="str">
        <f t="shared" si="0"/>
        <v/>
      </c>
      <c r="S36">
        <f t="shared" si="1"/>
        <v>300</v>
      </c>
      <c r="T36">
        <f t="shared" si="2"/>
        <v>0</v>
      </c>
      <c r="U36">
        <f t="shared" si="3"/>
        <v>300</v>
      </c>
    </row>
    <row r="37" spans="1:21" ht="32" x14ac:dyDescent="0.2">
      <c r="A37">
        <v>2797</v>
      </c>
      <c r="B37" s="2" t="s">
        <v>4</v>
      </c>
      <c r="C37" s="1">
        <v>43959.360977534721</v>
      </c>
      <c r="D37" s="2" t="s">
        <v>160</v>
      </c>
      <c r="E37" s="2" t="s">
        <v>7</v>
      </c>
      <c r="F37" s="2" t="s">
        <v>8</v>
      </c>
      <c r="G37" s="2" t="s">
        <v>9</v>
      </c>
      <c r="H37" s="2" t="s">
        <v>19</v>
      </c>
      <c r="I37" s="2" t="s">
        <v>7</v>
      </c>
      <c r="J37" s="2" t="s">
        <v>6</v>
      </c>
      <c r="K37" s="2" t="s">
        <v>11</v>
      </c>
      <c r="L37" s="2" t="s">
        <v>161</v>
      </c>
      <c r="M37" s="2" t="s">
        <v>25</v>
      </c>
      <c r="N37" s="2" t="s">
        <v>95</v>
      </c>
      <c r="O37" s="2" t="s">
        <v>6</v>
      </c>
      <c r="P37" s="2" t="s">
        <v>19</v>
      </c>
      <c r="Q37" s="2" t="s">
        <v>19</v>
      </c>
      <c r="R37" t="str">
        <f t="shared" si="0"/>
        <v/>
      </c>
      <c r="S37">
        <f t="shared" si="1"/>
        <v>150</v>
      </c>
      <c r="T37">
        <f t="shared" si="2"/>
        <v>0</v>
      </c>
      <c r="U37">
        <f t="shared" si="3"/>
        <v>150</v>
      </c>
    </row>
    <row r="38" spans="1:21" ht="64" x14ac:dyDescent="0.2">
      <c r="A38">
        <v>195</v>
      </c>
      <c r="B38" s="2" t="s">
        <v>4</v>
      </c>
      <c r="C38" s="1">
        <v>43959.363014444447</v>
      </c>
      <c r="D38" s="2" t="s">
        <v>162</v>
      </c>
      <c r="E38" s="2" t="s">
        <v>31</v>
      </c>
      <c r="F38" s="2" t="s">
        <v>8</v>
      </c>
      <c r="G38" s="2" t="s">
        <v>35</v>
      </c>
      <c r="H38" s="2" t="s">
        <v>36</v>
      </c>
      <c r="I38" s="2" t="s">
        <v>7</v>
      </c>
      <c r="J38" s="2" t="s">
        <v>6</v>
      </c>
      <c r="K38" s="2" t="s">
        <v>37</v>
      </c>
      <c r="L38" s="2" t="s">
        <v>12</v>
      </c>
      <c r="M38" s="2" t="s">
        <v>38</v>
      </c>
      <c r="N38" s="2" t="s">
        <v>39</v>
      </c>
      <c r="O38" s="2" t="s">
        <v>163</v>
      </c>
      <c r="P38" s="2" t="s">
        <v>36</v>
      </c>
      <c r="Q38" s="2" t="s">
        <v>36</v>
      </c>
      <c r="R38" t="str">
        <f t="shared" si="0"/>
        <v/>
      </c>
      <c r="S38">
        <f t="shared" si="1"/>
        <v>200</v>
      </c>
      <c r="T38">
        <f t="shared" si="2"/>
        <v>0</v>
      </c>
      <c r="U38">
        <f t="shared" si="3"/>
        <v>200</v>
      </c>
    </row>
    <row r="39" spans="1:21" ht="32" x14ac:dyDescent="0.2">
      <c r="A39">
        <v>559</v>
      </c>
      <c r="B39" s="2" t="s">
        <v>4</v>
      </c>
      <c r="C39" s="1">
        <v>43959.399308888889</v>
      </c>
      <c r="D39" s="2" t="s">
        <v>170</v>
      </c>
      <c r="E39" s="2" t="s">
        <v>7</v>
      </c>
      <c r="F39" s="2" t="s">
        <v>8</v>
      </c>
      <c r="G39" s="2" t="s">
        <v>9</v>
      </c>
      <c r="H39" s="2" t="s">
        <v>19</v>
      </c>
      <c r="I39" s="2" t="s">
        <v>7</v>
      </c>
      <c r="J39" s="2" t="s">
        <v>6</v>
      </c>
      <c r="K39" s="2" t="s">
        <v>11</v>
      </c>
      <c r="L39" s="2" t="s">
        <v>12</v>
      </c>
      <c r="M39" s="2" t="s">
        <v>22</v>
      </c>
      <c r="N39" s="2" t="s">
        <v>14</v>
      </c>
      <c r="O39" s="2" t="s">
        <v>6</v>
      </c>
      <c r="P39" s="2" t="s">
        <v>19</v>
      </c>
      <c r="Q39" s="2" t="s">
        <v>19</v>
      </c>
      <c r="R39" t="str">
        <f t="shared" si="0"/>
        <v/>
      </c>
      <c r="S39">
        <f t="shared" si="1"/>
        <v>150</v>
      </c>
      <c r="T39">
        <f t="shared" si="2"/>
        <v>0</v>
      </c>
      <c r="U39">
        <f t="shared" si="3"/>
        <v>150</v>
      </c>
    </row>
    <row r="40" spans="1:21" ht="128" x14ac:dyDescent="0.2">
      <c r="A40">
        <v>157</v>
      </c>
      <c r="B40" s="2" t="s">
        <v>4</v>
      </c>
      <c r="C40" s="1">
        <v>43959.407347928238</v>
      </c>
      <c r="D40" s="2" t="s">
        <v>178</v>
      </c>
      <c r="E40" s="2" t="s">
        <v>7</v>
      </c>
      <c r="F40" s="2" t="s">
        <v>8</v>
      </c>
      <c r="G40" s="2" t="s">
        <v>35</v>
      </c>
      <c r="H40" s="2" t="s">
        <v>10</v>
      </c>
      <c r="I40" s="2" t="s">
        <v>7</v>
      </c>
      <c r="J40" s="2" t="s">
        <v>6</v>
      </c>
      <c r="K40" s="2" t="s">
        <v>37</v>
      </c>
      <c r="L40" s="2" t="s">
        <v>12</v>
      </c>
      <c r="M40" s="2" t="s">
        <v>38</v>
      </c>
      <c r="N40" s="2" t="s">
        <v>95</v>
      </c>
      <c r="O40" s="2" t="s">
        <v>179</v>
      </c>
      <c r="P40" s="2" t="s">
        <v>10</v>
      </c>
      <c r="Q40" s="2" t="s">
        <v>10</v>
      </c>
      <c r="R40" t="str">
        <f t="shared" si="0"/>
        <v/>
      </c>
      <c r="S40">
        <f t="shared" si="1"/>
        <v>75</v>
      </c>
      <c r="T40">
        <f t="shared" si="2"/>
        <v>0</v>
      </c>
      <c r="U40">
        <f t="shared" si="3"/>
        <v>75</v>
      </c>
    </row>
    <row r="41" spans="1:21" ht="32" x14ac:dyDescent="0.2">
      <c r="A41">
        <v>50</v>
      </c>
      <c r="B41" s="2" t="s">
        <v>4</v>
      </c>
      <c r="C41" s="1">
        <v>43959.407943784725</v>
      </c>
      <c r="D41" s="2" t="s">
        <v>180</v>
      </c>
      <c r="E41" s="2" t="s">
        <v>7</v>
      </c>
      <c r="F41" s="2" t="s">
        <v>8</v>
      </c>
      <c r="G41" s="2" t="s">
        <v>17</v>
      </c>
      <c r="H41" s="2" t="s">
        <v>10</v>
      </c>
      <c r="I41" s="2" t="s">
        <v>7</v>
      </c>
      <c r="J41" s="2" t="s">
        <v>6</v>
      </c>
      <c r="K41" s="2" t="s">
        <v>11</v>
      </c>
      <c r="L41" s="2" t="s">
        <v>12</v>
      </c>
      <c r="M41" s="2" t="s">
        <v>42</v>
      </c>
      <c r="N41" s="2" t="s">
        <v>7</v>
      </c>
      <c r="O41" s="2" t="s">
        <v>6</v>
      </c>
      <c r="P41" s="2" t="s">
        <v>10</v>
      </c>
      <c r="Q41" s="2" t="s">
        <v>10</v>
      </c>
      <c r="R41" t="str">
        <f t="shared" si="0"/>
        <v/>
      </c>
      <c r="S41">
        <f t="shared" si="1"/>
        <v>75</v>
      </c>
      <c r="T41">
        <f t="shared" si="2"/>
        <v>0</v>
      </c>
      <c r="U41">
        <f t="shared" si="3"/>
        <v>75</v>
      </c>
    </row>
    <row r="42" spans="1:21" ht="16" x14ac:dyDescent="0.2">
      <c r="A42">
        <v>237</v>
      </c>
      <c r="B42" s="2" t="s">
        <v>4</v>
      </c>
      <c r="C42" s="1">
        <v>43959.418831145835</v>
      </c>
      <c r="D42" s="2" t="s">
        <v>187</v>
      </c>
      <c r="E42" s="2" t="s">
        <v>31</v>
      </c>
      <c r="F42" s="2" t="s">
        <v>8</v>
      </c>
      <c r="G42" s="2" t="s">
        <v>35</v>
      </c>
      <c r="H42" s="2" t="s">
        <v>36</v>
      </c>
      <c r="I42" s="2" t="s">
        <v>7</v>
      </c>
      <c r="J42" s="2" t="s">
        <v>6</v>
      </c>
      <c r="K42" s="2" t="s">
        <v>134</v>
      </c>
      <c r="L42" s="2" t="s">
        <v>87</v>
      </c>
      <c r="M42" s="2" t="s">
        <v>85</v>
      </c>
      <c r="N42" s="2" t="s">
        <v>95</v>
      </c>
      <c r="O42" s="2" t="s">
        <v>6</v>
      </c>
      <c r="P42" s="2" t="s">
        <v>36</v>
      </c>
      <c r="Q42" s="2" t="s">
        <v>36</v>
      </c>
      <c r="R42" t="str">
        <f t="shared" si="0"/>
        <v/>
      </c>
      <c r="S42">
        <f t="shared" si="1"/>
        <v>200</v>
      </c>
      <c r="T42">
        <f t="shared" si="2"/>
        <v>0</v>
      </c>
      <c r="U42">
        <f t="shared" si="3"/>
        <v>200</v>
      </c>
    </row>
    <row r="43" spans="1:21" ht="32" x14ac:dyDescent="0.2">
      <c r="A43">
        <v>61</v>
      </c>
      <c r="B43" s="2" t="s">
        <v>4</v>
      </c>
      <c r="C43" s="1">
        <v>43959.424073229166</v>
      </c>
      <c r="D43" s="2" t="s">
        <v>188</v>
      </c>
      <c r="E43" s="2" t="s">
        <v>31</v>
      </c>
      <c r="F43" s="2" t="s">
        <v>8</v>
      </c>
      <c r="G43" s="2" t="s">
        <v>81</v>
      </c>
      <c r="H43" s="2" t="s">
        <v>10</v>
      </c>
      <c r="I43" s="2" t="s">
        <v>7</v>
      </c>
      <c r="J43" s="2" t="s">
        <v>6</v>
      </c>
      <c r="K43" s="2" t="s">
        <v>37</v>
      </c>
      <c r="L43" s="2" t="s">
        <v>89</v>
      </c>
      <c r="M43" s="2" t="s">
        <v>42</v>
      </c>
      <c r="N43" s="2" t="s">
        <v>39</v>
      </c>
      <c r="O43" s="2" t="s">
        <v>6</v>
      </c>
      <c r="P43" s="2" t="s">
        <v>10</v>
      </c>
      <c r="Q43" s="2" t="s">
        <v>10</v>
      </c>
      <c r="R43" t="str">
        <f t="shared" si="0"/>
        <v/>
      </c>
      <c r="S43">
        <f t="shared" si="1"/>
        <v>75</v>
      </c>
      <c r="T43">
        <f t="shared" si="2"/>
        <v>0</v>
      </c>
      <c r="U43">
        <f t="shared" si="3"/>
        <v>75</v>
      </c>
    </row>
    <row r="44" spans="1:21" ht="32" x14ac:dyDescent="0.2">
      <c r="A44">
        <v>82</v>
      </c>
      <c r="B44" s="2" t="s">
        <v>4</v>
      </c>
      <c r="C44" s="1">
        <v>43959.426046122688</v>
      </c>
      <c r="D44" s="2" t="s">
        <v>190</v>
      </c>
      <c r="E44" s="2" t="s">
        <v>18</v>
      </c>
      <c r="F44" s="2" t="s">
        <v>8</v>
      </c>
      <c r="G44" s="2" t="s">
        <v>35</v>
      </c>
      <c r="H44" s="2" t="s">
        <v>10</v>
      </c>
      <c r="I44" s="2" t="s">
        <v>7</v>
      </c>
      <c r="J44" s="2" t="s">
        <v>6</v>
      </c>
      <c r="K44" s="2" t="s">
        <v>11</v>
      </c>
      <c r="L44" s="2" t="s">
        <v>12</v>
      </c>
      <c r="M44" s="2" t="s">
        <v>113</v>
      </c>
      <c r="N44" s="2" t="s">
        <v>39</v>
      </c>
      <c r="O44" s="2" t="s">
        <v>6</v>
      </c>
      <c r="P44" s="2" t="s">
        <v>10</v>
      </c>
      <c r="Q44" s="2" t="s">
        <v>10</v>
      </c>
      <c r="R44" t="str">
        <f t="shared" si="0"/>
        <v/>
      </c>
      <c r="S44">
        <f t="shared" si="1"/>
        <v>75</v>
      </c>
      <c r="T44">
        <f t="shared" si="2"/>
        <v>0</v>
      </c>
      <c r="U44">
        <f t="shared" si="3"/>
        <v>75</v>
      </c>
    </row>
    <row r="45" spans="1:21" ht="32" x14ac:dyDescent="0.2">
      <c r="A45">
        <v>48</v>
      </c>
      <c r="B45" s="2" t="s">
        <v>4</v>
      </c>
      <c r="C45" s="1">
        <v>43959.436722233797</v>
      </c>
      <c r="D45" s="2" t="s">
        <v>192</v>
      </c>
      <c r="E45" s="2" t="s">
        <v>18</v>
      </c>
      <c r="F45" s="2" t="s">
        <v>29</v>
      </c>
      <c r="G45" s="2" t="s">
        <v>9</v>
      </c>
      <c r="H45" s="2" t="s">
        <v>53</v>
      </c>
      <c r="I45" s="2" t="s">
        <v>7</v>
      </c>
      <c r="J45" s="2" t="s">
        <v>6</v>
      </c>
      <c r="K45" s="2" t="s">
        <v>11</v>
      </c>
      <c r="L45" s="2" t="s">
        <v>12</v>
      </c>
      <c r="M45" s="2" t="s">
        <v>25</v>
      </c>
      <c r="N45" s="2" t="s">
        <v>14</v>
      </c>
      <c r="O45" s="2" t="s">
        <v>6</v>
      </c>
      <c r="P45" s="2" t="s">
        <v>53</v>
      </c>
      <c r="Q45" s="2" t="s">
        <v>53</v>
      </c>
      <c r="R45" t="str">
        <f t="shared" si="0"/>
        <v/>
      </c>
      <c r="S45">
        <f t="shared" si="1"/>
        <v>250</v>
      </c>
      <c r="T45">
        <f t="shared" si="2"/>
        <v>0</v>
      </c>
      <c r="U45">
        <f t="shared" si="3"/>
        <v>250</v>
      </c>
    </row>
    <row r="46" spans="1:21" ht="48" x14ac:dyDescent="0.2">
      <c r="A46">
        <v>143</v>
      </c>
      <c r="B46" s="2" t="s">
        <v>4</v>
      </c>
      <c r="C46" s="1">
        <v>43959.4440378125</v>
      </c>
      <c r="D46" s="2" t="s">
        <v>196</v>
      </c>
      <c r="E46" s="2" t="s">
        <v>18</v>
      </c>
      <c r="F46" s="2" t="s">
        <v>29</v>
      </c>
      <c r="G46" s="2" t="s">
        <v>104</v>
      </c>
      <c r="H46" s="2" t="s">
        <v>30</v>
      </c>
      <c r="I46" s="2" t="s">
        <v>7</v>
      </c>
      <c r="J46" s="2" t="s">
        <v>6</v>
      </c>
      <c r="K46" s="2" t="s">
        <v>197</v>
      </c>
      <c r="L46" s="2" t="s">
        <v>12</v>
      </c>
      <c r="M46" s="2" t="s">
        <v>38</v>
      </c>
      <c r="N46" s="2" t="s">
        <v>39</v>
      </c>
      <c r="O46" s="2" t="s">
        <v>198</v>
      </c>
      <c r="P46" s="2" t="s">
        <v>30</v>
      </c>
      <c r="Q46" s="2" t="s">
        <v>30</v>
      </c>
      <c r="R46" t="str">
        <f t="shared" si="0"/>
        <v/>
      </c>
      <c r="S46">
        <f t="shared" si="1"/>
        <v>400</v>
      </c>
      <c r="T46">
        <f t="shared" si="2"/>
        <v>0</v>
      </c>
      <c r="U46">
        <f t="shared" si="3"/>
        <v>400</v>
      </c>
    </row>
    <row r="47" spans="1:21" ht="32" x14ac:dyDescent="0.2">
      <c r="A47">
        <v>102</v>
      </c>
      <c r="B47" s="2" t="s">
        <v>4</v>
      </c>
      <c r="C47" s="1">
        <v>43959.447509594909</v>
      </c>
      <c r="D47" s="2" t="s">
        <v>200</v>
      </c>
      <c r="E47" s="2" t="s">
        <v>7</v>
      </c>
      <c r="F47" s="2" t="s">
        <v>8</v>
      </c>
      <c r="G47" s="2" t="s">
        <v>17</v>
      </c>
      <c r="H47" s="2" t="s">
        <v>10</v>
      </c>
      <c r="I47" s="2" t="s">
        <v>7</v>
      </c>
      <c r="J47" s="2" t="s">
        <v>6</v>
      </c>
      <c r="K47" s="2" t="s">
        <v>11</v>
      </c>
      <c r="L47" s="2" t="s">
        <v>12</v>
      </c>
      <c r="M47" s="2" t="s">
        <v>38</v>
      </c>
      <c r="N47" s="2" t="s">
        <v>7</v>
      </c>
      <c r="O47" s="2" t="s">
        <v>6</v>
      </c>
      <c r="P47" s="2" t="s">
        <v>10</v>
      </c>
      <c r="Q47" s="2" t="s">
        <v>10</v>
      </c>
      <c r="R47" t="str">
        <f t="shared" si="0"/>
        <v/>
      </c>
      <c r="S47">
        <f t="shared" si="1"/>
        <v>75</v>
      </c>
      <c r="T47">
        <f t="shared" si="2"/>
        <v>0</v>
      </c>
      <c r="U47">
        <f t="shared" si="3"/>
        <v>75</v>
      </c>
    </row>
    <row r="48" spans="1:21" ht="80" x14ac:dyDescent="0.2">
      <c r="A48">
        <v>103</v>
      </c>
      <c r="B48" s="2" t="s">
        <v>4</v>
      </c>
      <c r="C48" s="1">
        <v>43959.453709293979</v>
      </c>
      <c r="D48" s="2" t="s">
        <v>201</v>
      </c>
      <c r="E48" s="2" t="s">
        <v>7</v>
      </c>
      <c r="F48" s="2" t="s">
        <v>8</v>
      </c>
      <c r="G48" s="2" t="s">
        <v>35</v>
      </c>
      <c r="H48" s="2" t="s">
        <v>10</v>
      </c>
      <c r="I48" s="2" t="s">
        <v>7</v>
      </c>
      <c r="J48" s="2" t="s">
        <v>6</v>
      </c>
      <c r="K48" s="2" t="s">
        <v>11</v>
      </c>
      <c r="L48" s="2" t="s">
        <v>21</v>
      </c>
      <c r="M48" s="2" t="s">
        <v>38</v>
      </c>
      <c r="N48" s="2" t="s">
        <v>14</v>
      </c>
      <c r="O48" s="2" t="s">
        <v>6</v>
      </c>
      <c r="P48" s="2" t="s">
        <v>10</v>
      </c>
      <c r="Q48" s="2" t="s">
        <v>10</v>
      </c>
      <c r="R48" t="str">
        <f t="shared" si="0"/>
        <v/>
      </c>
      <c r="S48">
        <f t="shared" si="1"/>
        <v>75</v>
      </c>
      <c r="T48">
        <f t="shared" si="2"/>
        <v>0</v>
      </c>
      <c r="U48">
        <f t="shared" si="3"/>
        <v>75</v>
      </c>
    </row>
    <row r="49" spans="1:21" ht="32" x14ac:dyDescent="0.2">
      <c r="A49">
        <v>145</v>
      </c>
      <c r="B49" s="2" t="s">
        <v>4</v>
      </c>
      <c r="C49" s="1">
        <v>43959.459901192131</v>
      </c>
      <c r="D49" s="2" t="s">
        <v>205</v>
      </c>
      <c r="E49" s="2" t="s">
        <v>7</v>
      </c>
      <c r="F49" s="2" t="s">
        <v>8</v>
      </c>
      <c r="G49" s="2" t="s">
        <v>35</v>
      </c>
      <c r="H49" s="2" t="s">
        <v>53</v>
      </c>
      <c r="I49" s="2" t="s">
        <v>7</v>
      </c>
      <c r="J49" s="2" t="s">
        <v>6</v>
      </c>
      <c r="K49" s="2" t="s">
        <v>77</v>
      </c>
      <c r="L49" s="2" t="s">
        <v>12</v>
      </c>
      <c r="M49" s="2" t="s">
        <v>25</v>
      </c>
      <c r="N49" s="2" t="s">
        <v>14</v>
      </c>
      <c r="O49" s="2" t="s">
        <v>6</v>
      </c>
      <c r="P49" s="2" t="s">
        <v>53</v>
      </c>
      <c r="Q49" s="2" t="s">
        <v>53</v>
      </c>
      <c r="R49" t="str">
        <f t="shared" si="0"/>
        <v/>
      </c>
      <c r="S49">
        <f t="shared" si="1"/>
        <v>250</v>
      </c>
      <c r="T49">
        <f t="shared" si="2"/>
        <v>0</v>
      </c>
      <c r="U49">
        <f t="shared" si="3"/>
        <v>250</v>
      </c>
    </row>
    <row r="50" spans="1:21" ht="144" x14ac:dyDescent="0.2">
      <c r="A50">
        <v>339</v>
      </c>
      <c r="B50" s="2" t="s">
        <v>4</v>
      </c>
      <c r="C50" s="1">
        <v>43959.478243124999</v>
      </c>
      <c r="D50" s="2" t="s">
        <v>208</v>
      </c>
      <c r="E50" s="2" t="s">
        <v>31</v>
      </c>
      <c r="F50" s="2" t="s">
        <v>8</v>
      </c>
      <c r="G50" s="2" t="s">
        <v>35</v>
      </c>
      <c r="H50" s="2" t="s">
        <v>10</v>
      </c>
      <c r="I50" s="2" t="s">
        <v>7</v>
      </c>
      <c r="J50" s="2" t="s">
        <v>6</v>
      </c>
      <c r="K50" s="2" t="s">
        <v>37</v>
      </c>
      <c r="L50" s="2" t="s">
        <v>59</v>
      </c>
      <c r="M50" s="2" t="s">
        <v>209</v>
      </c>
      <c r="N50" s="2" t="s">
        <v>39</v>
      </c>
      <c r="O50" s="2" t="s">
        <v>210</v>
      </c>
      <c r="P50" s="2" t="s">
        <v>10</v>
      </c>
      <c r="Q50" s="2" t="s">
        <v>10</v>
      </c>
      <c r="R50" t="str">
        <f t="shared" si="0"/>
        <v/>
      </c>
      <c r="S50">
        <f t="shared" si="1"/>
        <v>75</v>
      </c>
      <c r="T50">
        <f t="shared" si="2"/>
        <v>0</v>
      </c>
      <c r="U50">
        <f t="shared" si="3"/>
        <v>75</v>
      </c>
    </row>
    <row r="51" spans="1:21" ht="240" x14ac:dyDescent="0.2">
      <c r="A51">
        <v>283</v>
      </c>
      <c r="B51" s="2" t="s">
        <v>4</v>
      </c>
      <c r="C51" s="1">
        <v>43959.499648067133</v>
      </c>
      <c r="D51" s="2" t="s">
        <v>214</v>
      </c>
      <c r="E51" s="2" t="s">
        <v>7</v>
      </c>
      <c r="F51" s="2" t="s">
        <v>8</v>
      </c>
      <c r="G51" s="2" t="s">
        <v>17</v>
      </c>
      <c r="H51" s="2" t="s">
        <v>46</v>
      </c>
      <c r="I51" s="2" t="s">
        <v>7</v>
      </c>
      <c r="J51" s="2" t="s">
        <v>6</v>
      </c>
      <c r="K51" s="2" t="s">
        <v>134</v>
      </c>
      <c r="L51" s="2" t="s">
        <v>87</v>
      </c>
      <c r="M51" s="2" t="s">
        <v>38</v>
      </c>
      <c r="N51" s="2" t="s">
        <v>14</v>
      </c>
      <c r="O51" s="2" t="s">
        <v>215</v>
      </c>
      <c r="P51" s="2" t="s">
        <v>46</v>
      </c>
      <c r="Q51" s="2" t="s">
        <v>46</v>
      </c>
      <c r="R51" t="str">
        <f t="shared" si="0"/>
        <v/>
      </c>
      <c r="S51">
        <f t="shared" si="1"/>
        <v>300</v>
      </c>
      <c r="T51">
        <f t="shared" si="2"/>
        <v>0</v>
      </c>
      <c r="U51">
        <f t="shared" si="3"/>
        <v>300</v>
      </c>
    </row>
    <row r="52" spans="1:21" ht="48" x14ac:dyDescent="0.2">
      <c r="A52">
        <v>267</v>
      </c>
      <c r="B52" s="2" t="s">
        <v>4</v>
      </c>
      <c r="C52" s="1">
        <v>43959.503018680552</v>
      </c>
      <c r="D52" s="2" t="s">
        <v>217</v>
      </c>
      <c r="E52" s="2" t="s">
        <v>7</v>
      </c>
      <c r="F52" s="2" t="s">
        <v>8</v>
      </c>
      <c r="G52" s="2" t="s">
        <v>9</v>
      </c>
      <c r="H52" s="2" t="s">
        <v>10</v>
      </c>
      <c r="I52" s="2" t="s">
        <v>7</v>
      </c>
      <c r="J52" s="2" t="s">
        <v>6</v>
      </c>
      <c r="K52" s="2" t="s">
        <v>11</v>
      </c>
      <c r="L52" s="2" t="s">
        <v>12</v>
      </c>
      <c r="M52" s="2" t="s">
        <v>55</v>
      </c>
      <c r="N52" s="2" t="s">
        <v>7</v>
      </c>
      <c r="O52" s="2" t="s">
        <v>6</v>
      </c>
      <c r="P52" s="2" t="s">
        <v>10</v>
      </c>
      <c r="Q52" s="2" t="s">
        <v>10</v>
      </c>
      <c r="R52" t="str">
        <f t="shared" si="0"/>
        <v/>
      </c>
      <c r="S52">
        <f t="shared" si="1"/>
        <v>75</v>
      </c>
      <c r="T52">
        <f t="shared" si="2"/>
        <v>0</v>
      </c>
      <c r="U52">
        <f t="shared" si="3"/>
        <v>75</v>
      </c>
    </row>
    <row r="53" spans="1:21" ht="64" x14ac:dyDescent="0.2">
      <c r="A53">
        <v>253</v>
      </c>
      <c r="B53" s="2" t="s">
        <v>4</v>
      </c>
      <c r="C53" s="1">
        <v>43959.504766874998</v>
      </c>
      <c r="D53" s="2" t="s">
        <v>218</v>
      </c>
      <c r="E53" s="2" t="s">
        <v>31</v>
      </c>
      <c r="F53" s="2" t="s">
        <v>72</v>
      </c>
      <c r="G53" s="2" t="s">
        <v>9</v>
      </c>
      <c r="H53" s="2" t="s">
        <v>10</v>
      </c>
      <c r="I53" s="2" t="s">
        <v>7</v>
      </c>
      <c r="J53" s="2" t="s">
        <v>6</v>
      </c>
      <c r="K53" s="2" t="s">
        <v>219</v>
      </c>
      <c r="L53" s="2" t="s">
        <v>59</v>
      </c>
      <c r="M53" s="2" t="s">
        <v>113</v>
      </c>
      <c r="N53" s="2" t="s">
        <v>39</v>
      </c>
      <c r="O53" s="2" t="s">
        <v>220</v>
      </c>
      <c r="P53" s="2" t="s">
        <v>10</v>
      </c>
      <c r="Q53" s="2" t="s">
        <v>10</v>
      </c>
      <c r="R53" t="str">
        <f t="shared" si="0"/>
        <v/>
      </c>
      <c r="S53">
        <f t="shared" si="1"/>
        <v>75</v>
      </c>
      <c r="T53">
        <f t="shared" si="2"/>
        <v>0</v>
      </c>
      <c r="U53">
        <f t="shared" si="3"/>
        <v>75</v>
      </c>
    </row>
    <row r="54" spans="1:21" ht="409.6" x14ac:dyDescent="0.2">
      <c r="A54">
        <v>540</v>
      </c>
      <c r="B54" s="2" t="s">
        <v>4</v>
      </c>
      <c r="C54" s="1">
        <v>43959.514040428243</v>
      </c>
      <c r="D54" s="2" t="s">
        <v>225</v>
      </c>
      <c r="E54" s="2" t="s">
        <v>31</v>
      </c>
      <c r="F54" s="2" t="s">
        <v>72</v>
      </c>
      <c r="G54" s="2" t="s">
        <v>17</v>
      </c>
      <c r="H54" s="2" t="s">
        <v>10</v>
      </c>
      <c r="I54" s="2" t="s">
        <v>7</v>
      </c>
      <c r="J54" s="2" t="s">
        <v>6</v>
      </c>
      <c r="K54" s="2" t="s">
        <v>11</v>
      </c>
      <c r="L54" s="2" t="s">
        <v>87</v>
      </c>
      <c r="M54" s="2" t="s">
        <v>25</v>
      </c>
      <c r="N54" s="2" t="s">
        <v>7</v>
      </c>
      <c r="O54" s="2" t="s">
        <v>226</v>
      </c>
      <c r="P54" s="2" t="s">
        <v>10</v>
      </c>
      <c r="Q54" s="2" t="s">
        <v>10</v>
      </c>
      <c r="R54" t="str">
        <f t="shared" si="0"/>
        <v/>
      </c>
      <c r="S54">
        <f t="shared" si="1"/>
        <v>75</v>
      </c>
      <c r="T54">
        <f t="shared" si="2"/>
        <v>0</v>
      </c>
      <c r="U54">
        <f t="shared" si="3"/>
        <v>75</v>
      </c>
    </row>
    <row r="55" spans="1:21" ht="112" x14ac:dyDescent="0.2">
      <c r="A55">
        <v>152</v>
      </c>
      <c r="B55" s="2" t="s">
        <v>4</v>
      </c>
      <c r="C55" s="1">
        <v>43959.537608842591</v>
      </c>
      <c r="D55" s="2" t="s">
        <v>228</v>
      </c>
      <c r="E55" s="2" t="s">
        <v>18</v>
      </c>
      <c r="F55" s="2" t="s">
        <v>29</v>
      </c>
      <c r="G55" s="2" t="s">
        <v>9</v>
      </c>
      <c r="H55" s="2" t="s">
        <v>107</v>
      </c>
      <c r="I55" s="2" t="s">
        <v>7</v>
      </c>
      <c r="J55" s="2" t="s">
        <v>6</v>
      </c>
      <c r="K55" s="2" t="s">
        <v>229</v>
      </c>
      <c r="L55" s="2" t="s">
        <v>12</v>
      </c>
      <c r="M55" s="2" t="s">
        <v>25</v>
      </c>
      <c r="N55" s="2" t="s">
        <v>7</v>
      </c>
      <c r="O55" s="2" t="s">
        <v>230</v>
      </c>
      <c r="P55" s="2" t="s">
        <v>107</v>
      </c>
      <c r="Q55" s="2" t="s">
        <v>107</v>
      </c>
      <c r="R55" t="str">
        <f t="shared" si="0"/>
        <v/>
      </c>
      <c r="S55">
        <f t="shared" si="1"/>
        <v>500</v>
      </c>
      <c r="T55">
        <f t="shared" si="2"/>
        <v>0</v>
      </c>
      <c r="U55">
        <f t="shared" si="3"/>
        <v>500</v>
      </c>
    </row>
    <row r="56" spans="1:21" ht="208" x14ac:dyDescent="0.2">
      <c r="A56">
        <v>238</v>
      </c>
      <c r="B56" s="2" t="s">
        <v>4</v>
      </c>
      <c r="C56" s="1">
        <v>43959.552204432868</v>
      </c>
      <c r="D56" s="2" t="s">
        <v>231</v>
      </c>
      <c r="E56" s="2" t="s">
        <v>7</v>
      </c>
      <c r="F56" s="2" t="s">
        <v>8</v>
      </c>
      <c r="G56" s="2" t="s">
        <v>9</v>
      </c>
      <c r="H56" s="2" t="s">
        <v>19</v>
      </c>
      <c r="I56" s="2" t="s">
        <v>7</v>
      </c>
      <c r="J56" s="2" t="s">
        <v>6</v>
      </c>
      <c r="K56" s="2" t="s">
        <v>11</v>
      </c>
      <c r="L56" s="2" t="s">
        <v>12</v>
      </c>
      <c r="M56" s="2" t="s">
        <v>38</v>
      </c>
      <c r="N56" s="2" t="s">
        <v>14</v>
      </c>
      <c r="O56" s="2" t="s">
        <v>232</v>
      </c>
      <c r="P56" s="2" t="s">
        <v>19</v>
      </c>
      <c r="Q56" s="2" t="s">
        <v>19</v>
      </c>
      <c r="R56" t="str">
        <f t="shared" si="0"/>
        <v/>
      </c>
      <c r="S56">
        <f t="shared" si="1"/>
        <v>150</v>
      </c>
      <c r="T56">
        <f t="shared" si="2"/>
        <v>0</v>
      </c>
      <c r="U56">
        <f t="shared" si="3"/>
        <v>150</v>
      </c>
    </row>
    <row r="57" spans="1:21" ht="64" x14ac:dyDescent="0.2">
      <c r="A57">
        <v>145</v>
      </c>
      <c r="B57" s="2" t="s">
        <v>4</v>
      </c>
      <c r="C57" s="1">
        <v>43959.607007395833</v>
      </c>
      <c r="D57" s="2" t="s">
        <v>238</v>
      </c>
      <c r="E57" s="2" t="s">
        <v>7</v>
      </c>
      <c r="F57" s="2" t="s">
        <v>29</v>
      </c>
      <c r="G57" s="2" t="s">
        <v>17</v>
      </c>
      <c r="H57" s="2" t="s">
        <v>10</v>
      </c>
      <c r="I57" s="2" t="s">
        <v>7</v>
      </c>
      <c r="J57" s="2" t="s">
        <v>6</v>
      </c>
      <c r="K57" s="2" t="s">
        <v>37</v>
      </c>
      <c r="L57" s="2" t="s">
        <v>12</v>
      </c>
      <c r="M57" s="2" t="s">
        <v>38</v>
      </c>
      <c r="N57" s="2" t="s">
        <v>39</v>
      </c>
      <c r="O57" s="2" t="s">
        <v>239</v>
      </c>
      <c r="P57" s="2" t="s">
        <v>10</v>
      </c>
      <c r="Q57" s="2" t="s">
        <v>10</v>
      </c>
      <c r="R57" t="str">
        <f t="shared" si="0"/>
        <v/>
      </c>
      <c r="S57">
        <f t="shared" si="1"/>
        <v>75</v>
      </c>
      <c r="T57">
        <f t="shared" si="2"/>
        <v>0</v>
      </c>
      <c r="U57">
        <f t="shared" si="3"/>
        <v>75</v>
      </c>
    </row>
    <row r="58" spans="1:21" ht="32" x14ac:dyDescent="0.2">
      <c r="A58">
        <v>144</v>
      </c>
      <c r="B58" s="2" t="s">
        <v>4</v>
      </c>
      <c r="C58" s="1">
        <v>43959.641884872683</v>
      </c>
      <c r="D58" s="2" t="s">
        <v>242</v>
      </c>
      <c r="E58" s="2" t="s">
        <v>7</v>
      </c>
      <c r="F58" s="2" t="s">
        <v>8</v>
      </c>
      <c r="G58" s="2" t="s">
        <v>35</v>
      </c>
      <c r="H58" s="2" t="s">
        <v>10</v>
      </c>
      <c r="I58" s="2" t="s">
        <v>7</v>
      </c>
      <c r="J58" s="2" t="s">
        <v>6</v>
      </c>
      <c r="K58" s="2" t="s">
        <v>11</v>
      </c>
      <c r="L58" s="2" t="s">
        <v>12</v>
      </c>
      <c r="M58" s="2" t="s">
        <v>25</v>
      </c>
      <c r="N58" s="2" t="s">
        <v>14</v>
      </c>
      <c r="O58" s="2" t="s">
        <v>243</v>
      </c>
      <c r="P58" s="2" t="s">
        <v>10</v>
      </c>
      <c r="Q58" s="2" t="s">
        <v>10</v>
      </c>
      <c r="R58" t="str">
        <f t="shared" si="0"/>
        <v/>
      </c>
      <c r="S58">
        <f t="shared" si="1"/>
        <v>75</v>
      </c>
      <c r="T58">
        <f t="shared" si="2"/>
        <v>0</v>
      </c>
      <c r="U58">
        <f t="shared" si="3"/>
        <v>75</v>
      </c>
    </row>
    <row r="59" spans="1:21" ht="48" x14ac:dyDescent="0.2">
      <c r="A59">
        <v>131</v>
      </c>
      <c r="B59" s="2" t="s">
        <v>4</v>
      </c>
      <c r="C59" s="1">
        <v>43959.677233368056</v>
      </c>
      <c r="D59" s="2" t="s">
        <v>245</v>
      </c>
      <c r="E59" s="2" t="s">
        <v>7</v>
      </c>
      <c r="F59" s="2" t="s">
        <v>8</v>
      </c>
      <c r="G59" s="2" t="s">
        <v>35</v>
      </c>
      <c r="H59" s="2" t="s">
        <v>36</v>
      </c>
      <c r="I59" s="2" t="s">
        <v>7</v>
      </c>
      <c r="J59" s="2" t="s">
        <v>6</v>
      </c>
      <c r="K59" s="2" t="s">
        <v>11</v>
      </c>
      <c r="L59" s="2" t="s">
        <v>87</v>
      </c>
      <c r="M59" s="2" t="s">
        <v>209</v>
      </c>
      <c r="N59" s="2" t="s">
        <v>14</v>
      </c>
      <c r="O59" s="2" t="s">
        <v>246</v>
      </c>
      <c r="P59" s="2" t="s">
        <v>36</v>
      </c>
      <c r="Q59" s="2" t="s">
        <v>36</v>
      </c>
      <c r="R59" t="str">
        <f t="shared" si="0"/>
        <v/>
      </c>
      <c r="S59">
        <f t="shared" si="1"/>
        <v>200</v>
      </c>
      <c r="T59">
        <f t="shared" si="2"/>
        <v>0</v>
      </c>
      <c r="U59">
        <f t="shared" si="3"/>
        <v>200</v>
      </c>
    </row>
    <row r="60" spans="1:21" ht="48" x14ac:dyDescent="0.2">
      <c r="A60">
        <v>131</v>
      </c>
      <c r="B60" s="2" t="s">
        <v>4</v>
      </c>
      <c r="C60" s="1">
        <v>43959.7265143287</v>
      </c>
      <c r="D60" s="2" t="s">
        <v>247</v>
      </c>
      <c r="E60" s="2" t="s">
        <v>7</v>
      </c>
      <c r="F60" s="2" t="s">
        <v>29</v>
      </c>
      <c r="G60" s="2" t="s">
        <v>35</v>
      </c>
      <c r="H60" s="2" t="s">
        <v>10</v>
      </c>
      <c r="I60" s="2" t="s">
        <v>7</v>
      </c>
      <c r="J60" s="2" t="s">
        <v>6</v>
      </c>
      <c r="K60" s="2" t="s">
        <v>11</v>
      </c>
      <c r="L60" s="2" t="s">
        <v>12</v>
      </c>
      <c r="M60" s="2" t="s">
        <v>25</v>
      </c>
      <c r="N60" s="2" t="s">
        <v>14</v>
      </c>
      <c r="O60" s="2" t="s">
        <v>248</v>
      </c>
      <c r="P60" s="2" t="s">
        <v>10</v>
      </c>
      <c r="Q60" s="2" t="s">
        <v>10</v>
      </c>
      <c r="R60" t="str">
        <f t="shared" si="0"/>
        <v/>
      </c>
      <c r="S60">
        <f t="shared" si="1"/>
        <v>75</v>
      </c>
      <c r="T60">
        <f t="shared" si="2"/>
        <v>0</v>
      </c>
      <c r="U60">
        <f t="shared" si="3"/>
        <v>75</v>
      </c>
    </row>
    <row r="61" spans="1:21" ht="16" x14ac:dyDescent="0.2">
      <c r="A61">
        <v>61</v>
      </c>
      <c r="B61" s="2" t="s">
        <v>4</v>
      </c>
      <c r="C61" s="1">
        <v>43959.727708796294</v>
      </c>
      <c r="D61" s="2" t="s">
        <v>249</v>
      </c>
      <c r="E61" s="2" t="s">
        <v>31</v>
      </c>
      <c r="F61" s="2" t="s">
        <v>8</v>
      </c>
      <c r="G61" s="2" t="s">
        <v>17</v>
      </c>
      <c r="H61" s="2" t="s">
        <v>19</v>
      </c>
      <c r="I61" s="2" t="s">
        <v>7</v>
      </c>
      <c r="J61" s="2" t="s">
        <v>6</v>
      </c>
      <c r="K61" s="2" t="s">
        <v>11</v>
      </c>
      <c r="L61" s="2" t="s">
        <v>97</v>
      </c>
      <c r="M61" s="2" t="s">
        <v>209</v>
      </c>
      <c r="N61" s="2" t="s">
        <v>14</v>
      </c>
      <c r="O61" s="2" t="s">
        <v>6</v>
      </c>
      <c r="P61" s="2" t="s">
        <v>19</v>
      </c>
      <c r="Q61" s="2" t="s">
        <v>19</v>
      </c>
      <c r="R61" t="str">
        <f t="shared" si="0"/>
        <v/>
      </c>
      <c r="S61">
        <f t="shared" si="1"/>
        <v>150</v>
      </c>
      <c r="T61">
        <f t="shared" si="2"/>
        <v>0</v>
      </c>
      <c r="U61">
        <f t="shared" si="3"/>
        <v>150</v>
      </c>
    </row>
    <row r="62" spans="1:21" ht="32" x14ac:dyDescent="0.2">
      <c r="A62">
        <v>144</v>
      </c>
      <c r="B62" s="2" t="s">
        <v>4</v>
      </c>
      <c r="C62" s="1">
        <v>43959.755841481485</v>
      </c>
      <c r="D62" s="2" t="s">
        <v>251</v>
      </c>
      <c r="E62" s="2" t="s">
        <v>7</v>
      </c>
      <c r="F62" s="2" t="s">
        <v>8</v>
      </c>
      <c r="G62" s="2" t="s">
        <v>35</v>
      </c>
      <c r="H62" s="2" t="s">
        <v>46</v>
      </c>
      <c r="I62" s="2" t="s">
        <v>7</v>
      </c>
      <c r="J62" s="2" t="s">
        <v>6</v>
      </c>
      <c r="K62" s="2" t="s">
        <v>48</v>
      </c>
      <c r="L62" s="2" t="s">
        <v>12</v>
      </c>
      <c r="M62" s="2" t="s">
        <v>25</v>
      </c>
      <c r="N62" s="2" t="s">
        <v>14</v>
      </c>
      <c r="O62" s="2" t="s">
        <v>6</v>
      </c>
      <c r="P62" s="2" t="s">
        <v>46</v>
      </c>
      <c r="Q62" s="2" t="s">
        <v>46</v>
      </c>
      <c r="R62" t="str">
        <f t="shared" si="0"/>
        <v/>
      </c>
      <c r="S62">
        <f t="shared" si="1"/>
        <v>300</v>
      </c>
      <c r="T62">
        <f t="shared" si="2"/>
        <v>0</v>
      </c>
      <c r="U62">
        <f t="shared" si="3"/>
        <v>300</v>
      </c>
    </row>
    <row r="63" spans="1:21" ht="80" x14ac:dyDescent="0.2">
      <c r="A63">
        <v>139</v>
      </c>
      <c r="B63" s="2" t="s">
        <v>4</v>
      </c>
      <c r="C63" s="1">
        <v>43959.798650289355</v>
      </c>
      <c r="D63" s="2" t="s">
        <v>253</v>
      </c>
      <c r="E63" s="2" t="s">
        <v>31</v>
      </c>
      <c r="F63" s="2" t="s">
        <v>8</v>
      </c>
      <c r="G63" s="2" t="s">
        <v>35</v>
      </c>
      <c r="H63" s="2" t="s">
        <v>10</v>
      </c>
      <c r="I63" s="2" t="s">
        <v>7</v>
      </c>
      <c r="J63" s="2" t="s">
        <v>6</v>
      </c>
      <c r="K63" s="2" t="s">
        <v>37</v>
      </c>
      <c r="L63" s="2" t="s">
        <v>12</v>
      </c>
      <c r="M63" s="2" t="s">
        <v>113</v>
      </c>
      <c r="N63" s="2" t="s">
        <v>14</v>
      </c>
      <c r="O63" s="2" t="s">
        <v>254</v>
      </c>
      <c r="P63" s="2" t="s">
        <v>10</v>
      </c>
      <c r="Q63" s="2" t="s">
        <v>10</v>
      </c>
      <c r="R63" t="str">
        <f t="shared" si="0"/>
        <v/>
      </c>
      <c r="S63">
        <f t="shared" si="1"/>
        <v>75</v>
      </c>
      <c r="T63">
        <f t="shared" si="2"/>
        <v>0</v>
      </c>
      <c r="U63">
        <f t="shared" si="3"/>
        <v>75</v>
      </c>
    </row>
    <row r="64" spans="1:21" ht="32" x14ac:dyDescent="0.2">
      <c r="A64">
        <v>119</v>
      </c>
      <c r="B64" s="2" t="s">
        <v>4</v>
      </c>
      <c r="C64" s="1">
        <v>43959.908062685186</v>
      </c>
      <c r="D64" s="2" t="s">
        <v>259</v>
      </c>
      <c r="E64" s="2" t="s">
        <v>7</v>
      </c>
      <c r="F64" s="2" t="s">
        <v>8</v>
      </c>
      <c r="G64" s="2" t="s">
        <v>17</v>
      </c>
      <c r="H64" s="2" t="s">
        <v>10</v>
      </c>
      <c r="I64" s="2" t="s">
        <v>7</v>
      </c>
      <c r="J64" s="2" t="s">
        <v>6</v>
      </c>
      <c r="K64" s="2" t="s">
        <v>11</v>
      </c>
      <c r="L64" s="2" t="s">
        <v>12</v>
      </c>
      <c r="M64" s="2" t="s">
        <v>25</v>
      </c>
      <c r="N64" s="2" t="s">
        <v>14</v>
      </c>
      <c r="O64" s="2" t="s">
        <v>6</v>
      </c>
      <c r="P64" s="2" t="s">
        <v>10</v>
      </c>
      <c r="Q64" s="2" t="s">
        <v>10</v>
      </c>
      <c r="R64" t="str">
        <f t="shared" si="0"/>
        <v/>
      </c>
      <c r="S64">
        <f t="shared" si="1"/>
        <v>75</v>
      </c>
      <c r="T64">
        <f t="shared" si="2"/>
        <v>0</v>
      </c>
      <c r="U64">
        <f t="shared" si="3"/>
        <v>75</v>
      </c>
    </row>
    <row r="65" spans="1:21" ht="32" x14ac:dyDescent="0.2">
      <c r="A65">
        <v>105</v>
      </c>
      <c r="B65" s="2" t="s">
        <v>4</v>
      </c>
      <c r="C65" s="1">
        <v>43960.260881666669</v>
      </c>
      <c r="D65" s="2" t="s">
        <v>263</v>
      </c>
      <c r="E65" s="2" t="s">
        <v>7</v>
      </c>
      <c r="F65" s="2" t="s">
        <v>8</v>
      </c>
      <c r="G65" s="2" t="s">
        <v>17</v>
      </c>
      <c r="H65" s="2" t="s">
        <v>46</v>
      </c>
      <c r="I65" s="2" t="s">
        <v>7</v>
      </c>
      <c r="J65" s="2" t="s">
        <v>6</v>
      </c>
      <c r="K65" s="2" t="s">
        <v>11</v>
      </c>
      <c r="L65" s="2" t="s">
        <v>27</v>
      </c>
      <c r="M65" s="2" t="s">
        <v>38</v>
      </c>
      <c r="N65" s="2" t="s">
        <v>39</v>
      </c>
      <c r="O65" s="2" t="s">
        <v>6</v>
      </c>
      <c r="P65" s="2" t="s">
        <v>46</v>
      </c>
      <c r="Q65" s="2" t="s">
        <v>46</v>
      </c>
      <c r="R65" t="str">
        <f t="shared" si="0"/>
        <v/>
      </c>
      <c r="S65">
        <f t="shared" si="1"/>
        <v>300</v>
      </c>
      <c r="T65">
        <f t="shared" si="2"/>
        <v>0</v>
      </c>
      <c r="U65">
        <f t="shared" si="3"/>
        <v>300</v>
      </c>
    </row>
    <row r="66" spans="1:21" ht="80" x14ac:dyDescent="0.2">
      <c r="A66">
        <v>110</v>
      </c>
      <c r="B66" s="2" t="s">
        <v>4</v>
      </c>
      <c r="C66" s="1">
        <v>43960.372759467595</v>
      </c>
      <c r="D66" s="2" t="s">
        <v>266</v>
      </c>
      <c r="E66" s="2" t="s">
        <v>7</v>
      </c>
      <c r="F66" s="2" t="s">
        <v>8</v>
      </c>
      <c r="G66" s="2" t="s">
        <v>81</v>
      </c>
      <c r="H66" s="2" t="s">
        <v>19</v>
      </c>
      <c r="I66" s="2" t="s">
        <v>7</v>
      </c>
      <c r="J66" s="2" t="s">
        <v>6</v>
      </c>
      <c r="K66" s="2" t="s">
        <v>11</v>
      </c>
      <c r="L66" s="2" t="s">
        <v>12</v>
      </c>
      <c r="M66" s="2" t="s">
        <v>209</v>
      </c>
      <c r="N66" s="2" t="s">
        <v>14</v>
      </c>
      <c r="O66" s="2" t="s">
        <v>267</v>
      </c>
      <c r="P66" s="2" t="s">
        <v>19</v>
      </c>
      <c r="Q66" s="2" t="s">
        <v>19</v>
      </c>
      <c r="R66" t="str">
        <f t="shared" si="0"/>
        <v/>
      </c>
      <c r="S66">
        <f t="shared" si="1"/>
        <v>150</v>
      </c>
      <c r="T66">
        <f t="shared" si="2"/>
        <v>0</v>
      </c>
      <c r="U66">
        <f t="shared" si="3"/>
        <v>150</v>
      </c>
    </row>
    <row r="67" spans="1:21" ht="32" x14ac:dyDescent="0.2">
      <c r="A67">
        <v>102</v>
      </c>
      <c r="B67" s="2" t="s">
        <v>4</v>
      </c>
      <c r="C67" s="1">
        <v>43960.468954791664</v>
      </c>
      <c r="D67" s="2" t="s">
        <v>268</v>
      </c>
      <c r="E67" s="2" t="s">
        <v>31</v>
      </c>
      <c r="F67" s="2" t="s">
        <v>8</v>
      </c>
      <c r="G67" s="2" t="s">
        <v>17</v>
      </c>
      <c r="H67" s="2" t="s">
        <v>10</v>
      </c>
      <c r="I67" s="2" t="s">
        <v>7</v>
      </c>
      <c r="J67" s="2" t="s">
        <v>6</v>
      </c>
      <c r="K67" s="2" t="s">
        <v>269</v>
      </c>
      <c r="L67" s="2" t="s">
        <v>12</v>
      </c>
      <c r="M67" s="2" t="s">
        <v>25</v>
      </c>
      <c r="N67" s="2" t="s">
        <v>7</v>
      </c>
      <c r="O67" s="2" t="s">
        <v>6</v>
      </c>
      <c r="P67" s="2" t="s">
        <v>10</v>
      </c>
      <c r="Q67" s="2" t="s">
        <v>10</v>
      </c>
      <c r="R67" t="str">
        <f t="shared" ref="R67:R130" si="4">IF((P67=Q67),"",Q67)</f>
        <v/>
      </c>
      <c r="S67">
        <f t="shared" ref="S67:S130" si="5">IF(H67="Less than $150 USD",75,_xlfn.NUMBERVALUE(RIGHT(H67,3)))</f>
        <v>75</v>
      </c>
      <c r="T67">
        <f t="shared" ref="T67:T130" si="6">IF(J67="Less than $150 USD",75,IF(J67="I wouldn't attend at all",0,_xlfn.NUMBERVALUE(RIGHT(J67,3))))</f>
        <v>0</v>
      </c>
      <c r="U67">
        <f t="shared" ref="U67:U130" si="7">IF(I67="No",S67,MIN(S67,T67))</f>
        <v>75</v>
      </c>
    </row>
    <row r="68" spans="1:21" ht="48" x14ac:dyDescent="0.2">
      <c r="A68">
        <v>174</v>
      </c>
      <c r="B68" s="2" t="s">
        <v>4</v>
      </c>
      <c r="C68" s="1">
        <v>43960.622687812502</v>
      </c>
      <c r="D68" s="2" t="s">
        <v>271</v>
      </c>
      <c r="E68" s="2" t="s">
        <v>18</v>
      </c>
      <c r="F68" s="2" t="s">
        <v>29</v>
      </c>
      <c r="G68" s="2" t="s">
        <v>9</v>
      </c>
      <c r="H68" s="2" t="s">
        <v>53</v>
      </c>
      <c r="I68" s="2" t="s">
        <v>7</v>
      </c>
      <c r="J68" s="2" t="s">
        <v>6</v>
      </c>
      <c r="K68" s="2" t="s">
        <v>11</v>
      </c>
      <c r="L68" s="2" t="s">
        <v>97</v>
      </c>
      <c r="M68" s="2" t="s">
        <v>55</v>
      </c>
      <c r="N68" s="2" t="s">
        <v>14</v>
      </c>
      <c r="O68" s="2" t="s">
        <v>6</v>
      </c>
      <c r="P68" s="2" t="s">
        <v>53</v>
      </c>
      <c r="Q68" s="2" t="s">
        <v>53</v>
      </c>
      <c r="R68" t="str">
        <f t="shared" si="4"/>
        <v/>
      </c>
      <c r="S68">
        <f t="shared" si="5"/>
        <v>250</v>
      </c>
      <c r="T68">
        <f t="shared" si="6"/>
        <v>0</v>
      </c>
      <c r="U68">
        <f t="shared" si="7"/>
        <v>250</v>
      </c>
    </row>
    <row r="69" spans="1:21" ht="96" x14ac:dyDescent="0.2">
      <c r="A69">
        <v>109</v>
      </c>
      <c r="B69" s="2" t="s">
        <v>4</v>
      </c>
      <c r="C69" s="1">
        <v>43960.690190914349</v>
      </c>
      <c r="D69" s="2" t="s">
        <v>272</v>
      </c>
      <c r="E69" s="2" t="s">
        <v>31</v>
      </c>
      <c r="F69" s="2" t="s">
        <v>8</v>
      </c>
      <c r="G69" s="2" t="s">
        <v>17</v>
      </c>
      <c r="H69" s="2" t="s">
        <v>10</v>
      </c>
      <c r="I69" s="2" t="s">
        <v>7</v>
      </c>
      <c r="J69" s="2" t="s">
        <v>6</v>
      </c>
      <c r="K69" s="2" t="s">
        <v>11</v>
      </c>
      <c r="L69" s="2" t="s">
        <v>12</v>
      </c>
      <c r="M69" s="2" t="s">
        <v>25</v>
      </c>
      <c r="N69" s="2" t="s">
        <v>7</v>
      </c>
      <c r="O69" s="2" t="s">
        <v>273</v>
      </c>
      <c r="P69" s="2" t="s">
        <v>10</v>
      </c>
      <c r="Q69" s="2" t="s">
        <v>10</v>
      </c>
      <c r="R69" t="str">
        <f t="shared" si="4"/>
        <v/>
      </c>
      <c r="S69">
        <f t="shared" si="5"/>
        <v>75</v>
      </c>
      <c r="T69">
        <f t="shared" si="6"/>
        <v>0</v>
      </c>
      <c r="U69">
        <f t="shared" si="7"/>
        <v>75</v>
      </c>
    </row>
    <row r="70" spans="1:21" ht="32" x14ac:dyDescent="0.2">
      <c r="A70">
        <v>175</v>
      </c>
      <c r="B70" s="2" t="s">
        <v>4</v>
      </c>
      <c r="C70" s="1">
        <v>43960.852702951386</v>
      </c>
      <c r="D70" s="2" t="s">
        <v>274</v>
      </c>
      <c r="E70" s="2" t="s">
        <v>18</v>
      </c>
      <c r="F70" s="2" t="s">
        <v>29</v>
      </c>
      <c r="G70" s="2" t="s">
        <v>81</v>
      </c>
      <c r="H70" s="2" t="s">
        <v>30</v>
      </c>
      <c r="I70" s="2" t="s">
        <v>7</v>
      </c>
      <c r="J70" s="2" t="s">
        <v>6</v>
      </c>
      <c r="K70" s="2" t="s">
        <v>275</v>
      </c>
      <c r="L70" s="2" t="s">
        <v>97</v>
      </c>
      <c r="M70" s="2" t="s">
        <v>38</v>
      </c>
      <c r="N70" s="2" t="s">
        <v>39</v>
      </c>
      <c r="O70" s="2" t="s">
        <v>6</v>
      </c>
      <c r="P70" s="2" t="s">
        <v>30</v>
      </c>
      <c r="Q70" s="2" t="s">
        <v>30</v>
      </c>
      <c r="R70" t="str">
        <f t="shared" si="4"/>
        <v/>
      </c>
      <c r="S70">
        <f t="shared" si="5"/>
        <v>400</v>
      </c>
      <c r="T70">
        <f t="shared" si="6"/>
        <v>0</v>
      </c>
      <c r="U70">
        <f t="shared" si="7"/>
        <v>400</v>
      </c>
    </row>
    <row r="71" spans="1:21" ht="32" x14ac:dyDescent="0.2">
      <c r="A71">
        <v>239</v>
      </c>
      <c r="B71" s="2" t="s">
        <v>4</v>
      </c>
      <c r="C71" s="1">
        <v>43960.963346516204</v>
      </c>
      <c r="D71" s="2" t="s">
        <v>276</v>
      </c>
      <c r="E71" s="2" t="s">
        <v>7</v>
      </c>
      <c r="F71" s="2" t="s">
        <v>8</v>
      </c>
      <c r="G71" s="2" t="s">
        <v>35</v>
      </c>
      <c r="H71" s="2" t="s">
        <v>10</v>
      </c>
      <c r="I71" s="2" t="s">
        <v>7</v>
      </c>
      <c r="J71" s="2" t="s">
        <v>6</v>
      </c>
      <c r="K71" s="2" t="s">
        <v>11</v>
      </c>
      <c r="L71" s="2" t="s">
        <v>277</v>
      </c>
      <c r="M71" s="2" t="s">
        <v>38</v>
      </c>
      <c r="N71" s="2" t="s">
        <v>39</v>
      </c>
      <c r="O71" s="2" t="s">
        <v>6</v>
      </c>
      <c r="P71" s="2" t="s">
        <v>10</v>
      </c>
      <c r="Q71" s="2" t="s">
        <v>10</v>
      </c>
      <c r="R71" t="str">
        <f t="shared" si="4"/>
        <v/>
      </c>
      <c r="S71">
        <f t="shared" si="5"/>
        <v>75</v>
      </c>
      <c r="T71">
        <f t="shared" si="6"/>
        <v>0</v>
      </c>
      <c r="U71">
        <f t="shared" si="7"/>
        <v>75</v>
      </c>
    </row>
    <row r="72" spans="1:21" ht="48" x14ac:dyDescent="0.2">
      <c r="A72">
        <v>94</v>
      </c>
      <c r="B72" s="2" t="s">
        <v>4</v>
      </c>
      <c r="C72" s="1">
        <v>43961.503705960647</v>
      </c>
      <c r="D72" s="2" t="s">
        <v>282</v>
      </c>
      <c r="E72" s="2" t="s">
        <v>7</v>
      </c>
      <c r="F72" s="2" t="s">
        <v>8</v>
      </c>
      <c r="G72" s="2" t="s">
        <v>9</v>
      </c>
      <c r="H72" s="2" t="s">
        <v>10</v>
      </c>
      <c r="I72" s="2" t="s">
        <v>7</v>
      </c>
      <c r="J72" s="2" t="s">
        <v>6</v>
      </c>
      <c r="K72" s="2" t="s">
        <v>11</v>
      </c>
      <c r="L72" s="2" t="s">
        <v>91</v>
      </c>
      <c r="M72" s="2" t="s">
        <v>55</v>
      </c>
      <c r="N72" s="2" t="s">
        <v>14</v>
      </c>
      <c r="O72" s="2" t="s">
        <v>283</v>
      </c>
      <c r="P72" s="2" t="s">
        <v>10</v>
      </c>
      <c r="Q72" s="2" t="s">
        <v>10</v>
      </c>
      <c r="R72" t="str">
        <f t="shared" si="4"/>
        <v/>
      </c>
      <c r="S72">
        <f t="shared" si="5"/>
        <v>75</v>
      </c>
      <c r="T72">
        <f t="shared" si="6"/>
        <v>0</v>
      </c>
      <c r="U72">
        <f t="shared" si="7"/>
        <v>75</v>
      </c>
    </row>
    <row r="73" spans="1:21" ht="32" x14ac:dyDescent="0.2">
      <c r="A73">
        <v>99</v>
      </c>
      <c r="B73" s="2" t="s">
        <v>4</v>
      </c>
      <c r="C73" s="1">
        <v>43961.538548391203</v>
      </c>
      <c r="D73" s="2" t="s">
        <v>284</v>
      </c>
      <c r="E73" s="2" t="s">
        <v>18</v>
      </c>
      <c r="F73" s="2" t="s">
        <v>72</v>
      </c>
      <c r="G73" s="2" t="s">
        <v>9</v>
      </c>
      <c r="H73" s="2" t="s">
        <v>36</v>
      </c>
      <c r="I73" s="2" t="s">
        <v>7</v>
      </c>
      <c r="J73" s="2" t="s">
        <v>6</v>
      </c>
      <c r="K73" s="2" t="s">
        <v>77</v>
      </c>
      <c r="L73" s="2" t="s">
        <v>12</v>
      </c>
      <c r="M73" s="2" t="s">
        <v>113</v>
      </c>
      <c r="N73" s="2" t="s">
        <v>39</v>
      </c>
      <c r="O73" s="2" t="s">
        <v>6</v>
      </c>
      <c r="P73" s="2" t="s">
        <v>36</v>
      </c>
      <c r="Q73" s="2" t="s">
        <v>36</v>
      </c>
      <c r="R73" t="str">
        <f t="shared" si="4"/>
        <v/>
      </c>
      <c r="S73">
        <f t="shared" si="5"/>
        <v>200</v>
      </c>
      <c r="T73">
        <f t="shared" si="6"/>
        <v>0</v>
      </c>
      <c r="U73">
        <f t="shared" si="7"/>
        <v>200</v>
      </c>
    </row>
    <row r="74" spans="1:21" ht="32" x14ac:dyDescent="0.2">
      <c r="A74">
        <v>96</v>
      </c>
      <c r="B74" s="2" t="s">
        <v>4</v>
      </c>
      <c r="C74" s="1">
        <v>43961.686746122687</v>
      </c>
      <c r="D74" s="2" t="s">
        <v>285</v>
      </c>
      <c r="E74" s="2" t="s">
        <v>18</v>
      </c>
      <c r="F74" s="2" t="s">
        <v>29</v>
      </c>
      <c r="G74" s="2" t="s">
        <v>35</v>
      </c>
      <c r="H74" s="2" t="s">
        <v>46</v>
      </c>
      <c r="I74" s="2" t="s">
        <v>7</v>
      </c>
      <c r="J74" s="2" t="s">
        <v>6</v>
      </c>
      <c r="K74" s="2" t="s">
        <v>11</v>
      </c>
      <c r="L74" s="2" t="s">
        <v>97</v>
      </c>
      <c r="M74" s="2" t="s">
        <v>25</v>
      </c>
      <c r="N74" s="2" t="s">
        <v>39</v>
      </c>
      <c r="O74" s="2" t="s">
        <v>6</v>
      </c>
      <c r="P74" s="2" t="s">
        <v>46</v>
      </c>
      <c r="Q74" s="2" t="s">
        <v>46</v>
      </c>
      <c r="R74" t="str">
        <f t="shared" si="4"/>
        <v/>
      </c>
      <c r="S74">
        <f t="shared" si="5"/>
        <v>300</v>
      </c>
      <c r="T74">
        <f t="shared" si="6"/>
        <v>0</v>
      </c>
      <c r="U74">
        <f t="shared" si="7"/>
        <v>300</v>
      </c>
    </row>
    <row r="75" spans="1:21" ht="32" x14ac:dyDescent="0.2">
      <c r="A75">
        <v>2318</v>
      </c>
      <c r="B75" s="2" t="s">
        <v>4</v>
      </c>
      <c r="C75" s="1">
        <v>43961.869136041663</v>
      </c>
      <c r="D75" s="2" t="s">
        <v>296</v>
      </c>
      <c r="E75" s="2" t="s">
        <v>18</v>
      </c>
      <c r="F75" s="2" t="s">
        <v>29</v>
      </c>
      <c r="G75" s="2" t="s">
        <v>35</v>
      </c>
      <c r="H75" s="2" t="s">
        <v>10</v>
      </c>
      <c r="I75" s="2" t="s">
        <v>7</v>
      </c>
      <c r="J75" s="2" t="s">
        <v>6</v>
      </c>
      <c r="K75" s="2" t="s">
        <v>11</v>
      </c>
      <c r="L75" s="2" t="s">
        <v>97</v>
      </c>
      <c r="M75" s="2" t="s">
        <v>209</v>
      </c>
      <c r="N75" s="2" t="s">
        <v>14</v>
      </c>
      <c r="O75" s="2" t="s">
        <v>297</v>
      </c>
      <c r="P75" s="2" t="s">
        <v>10</v>
      </c>
      <c r="Q75" s="2" t="s">
        <v>10</v>
      </c>
      <c r="R75" t="str">
        <f t="shared" si="4"/>
        <v/>
      </c>
      <c r="S75">
        <f t="shared" si="5"/>
        <v>75</v>
      </c>
      <c r="T75">
        <f t="shared" si="6"/>
        <v>0</v>
      </c>
      <c r="U75">
        <f t="shared" si="7"/>
        <v>75</v>
      </c>
    </row>
    <row r="76" spans="1:21" ht="32" x14ac:dyDescent="0.2">
      <c r="A76">
        <v>116</v>
      </c>
      <c r="B76" s="2" t="s">
        <v>4</v>
      </c>
      <c r="C76" s="1">
        <v>43962.020540011574</v>
      </c>
      <c r="D76" s="2" t="s">
        <v>301</v>
      </c>
      <c r="E76" s="2" t="s">
        <v>31</v>
      </c>
      <c r="F76" s="2" t="s">
        <v>8</v>
      </c>
      <c r="G76" s="2" t="s">
        <v>104</v>
      </c>
      <c r="H76" s="2" t="s">
        <v>10</v>
      </c>
      <c r="I76" s="2" t="s">
        <v>7</v>
      </c>
      <c r="J76" s="2" t="s">
        <v>6</v>
      </c>
      <c r="K76" s="2" t="s">
        <v>11</v>
      </c>
      <c r="L76" s="2" t="s">
        <v>97</v>
      </c>
      <c r="M76" s="2" t="s">
        <v>22</v>
      </c>
      <c r="N76" s="2" t="s">
        <v>39</v>
      </c>
      <c r="O76" s="2" t="s">
        <v>6</v>
      </c>
      <c r="P76" s="2" t="s">
        <v>10</v>
      </c>
      <c r="Q76" s="2" t="s">
        <v>10</v>
      </c>
      <c r="R76" t="str">
        <f t="shared" si="4"/>
        <v/>
      </c>
      <c r="S76">
        <f t="shared" si="5"/>
        <v>75</v>
      </c>
      <c r="T76">
        <f t="shared" si="6"/>
        <v>0</v>
      </c>
      <c r="U76">
        <f t="shared" si="7"/>
        <v>75</v>
      </c>
    </row>
    <row r="77" spans="1:21" ht="32" x14ac:dyDescent="0.2">
      <c r="A77">
        <v>88</v>
      </c>
      <c r="B77" s="2" t="s">
        <v>4</v>
      </c>
      <c r="C77" s="1">
        <v>43962.315052569444</v>
      </c>
      <c r="D77" s="2" t="s">
        <v>307</v>
      </c>
      <c r="E77" s="2" t="s">
        <v>7</v>
      </c>
      <c r="F77" s="2" t="s">
        <v>8</v>
      </c>
      <c r="G77" s="2" t="s">
        <v>9</v>
      </c>
      <c r="H77" s="2" t="s">
        <v>36</v>
      </c>
      <c r="I77" s="2" t="s">
        <v>7</v>
      </c>
      <c r="J77" s="2" t="s">
        <v>6</v>
      </c>
      <c r="K77" s="2" t="s">
        <v>11</v>
      </c>
      <c r="L77" s="2" t="s">
        <v>12</v>
      </c>
      <c r="M77" s="2" t="s">
        <v>38</v>
      </c>
      <c r="N77" s="2" t="s">
        <v>14</v>
      </c>
      <c r="O77" s="2" t="s">
        <v>6</v>
      </c>
      <c r="P77" s="2" t="s">
        <v>36</v>
      </c>
      <c r="Q77" s="2" t="s">
        <v>36</v>
      </c>
      <c r="R77" t="str">
        <f t="shared" si="4"/>
        <v/>
      </c>
      <c r="S77">
        <f t="shared" si="5"/>
        <v>200</v>
      </c>
      <c r="T77">
        <f t="shared" si="6"/>
        <v>0</v>
      </c>
      <c r="U77">
        <f t="shared" si="7"/>
        <v>200</v>
      </c>
    </row>
    <row r="78" spans="1:21" ht="32" x14ac:dyDescent="0.2">
      <c r="A78">
        <v>177</v>
      </c>
      <c r="B78" s="2" t="s">
        <v>4</v>
      </c>
      <c r="C78" s="1">
        <v>43962.356413506946</v>
      </c>
      <c r="D78" s="2" t="s">
        <v>308</v>
      </c>
      <c r="E78" s="2" t="s">
        <v>31</v>
      </c>
      <c r="F78" s="2" t="s">
        <v>8</v>
      </c>
      <c r="G78" s="2" t="s">
        <v>35</v>
      </c>
      <c r="H78" s="2" t="s">
        <v>41</v>
      </c>
      <c r="I78" s="2" t="s">
        <v>7</v>
      </c>
      <c r="J78" s="2" t="s">
        <v>6</v>
      </c>
      <c r="K78" s="2" t="s">
        <v>77</v>
      </c>
      <c r="L78" s="2" t="s">
        <v>12</v>
      </c>
      <c r="M78" s="2" t="s">
        <v>42</v>
      </c>
      <c r="N78" s="2" t="s">
        <v>14</v>
      </c>
      <c r="O78" s="2" t="s">
        <v>6</v>
      </c>
      <c r="P78" s="2" t="s">
        <v>41</v>
      </c>
      <c r="Q78" s="2" t="s">
        <v>41</v>
      </c>
      <c r="R78" t="str">
        <f t="shared" si="4"/>
        <v/>
      </c>
      <c r="S78">
        <f t="shared" si="5"/>
        <v>350</v>
      </c>
      <c r="T78">
        <f t="shared" si="6"/>
        <v>0</v>
      </c>
      <c r="U78">
        <f t="shared" si="7"/>
        <v>350</v>
      </c>
    </row>
    <row r="79" spans="1:21" ht="32" x14ac:dyDescent="0.2">
      <c r="A79">
        <v>97</v>
      </c>
      <c r="B79" s="2" t="s">
        <v>4</v>
      </c>
      <c r="C79" s="1">
        <v>43962.458083854166</v>
      </c>
      <c r="D79" s="2" t="s">
        <v>315</v>
      </c>
      <c r="E79" s="2" t="s">
        <v>31</v>
      </c>
      <c r="F79" s="2" t="s">
        <v>8</v>
      </c>
      <c r="G79" s="2" t="s">
        <v>9</v>
      </c>
      <c r="H79" s="2" t="s">
        <v>10</v>
      </c>
      <c r="I79" s="2" t="s">
        <v>7</v>
      </c>
      <c r="J79" s="2" t="s">
        <v>6</v>
      </c>
      <c r="K79" s="2" t="s">
        <v>11</v>
      </c>
      <c r="L79" s="2" t="s">
        <v>12</v>
      </c>
      <c r="M79" s="2" t="s">
        <v>22</v>
      </c>
      <c r="N79" s="2" t="s">
        <v>14</v>
      </c>
      <c r="O79" s="2" t="s">
        <v>6</v>
      </c>
      <c r="P79" s="2" t="s">
        <v>10</v>
      </c>
      <c r="Q79" s="2" t="s">
        <v>10</v>
      </c>
      <c r="R79" t="str">
        <f t="shared" si="4"/>
        <v/>
      </c>
      <c r="S79">
        <f t="shared" si="5"/>
        <v>75</v>
      </c>
      <c r="T79">
        <f t="shared" si="6"/>
        <v>0</v>
      </c>
      <c r="U79">
        <f t="shared" si="7"/>
        <v>75</v>
      </c>
    </row>
    <row r="80" spans="1:21" ht="112" x14ac:dyDescent="0.2">
      <c r="A80">
        <v>555</v>
      </c>
      <c r="B80" s="2" t="s">
        <v>4</v>
      </c>
      <c r="C80" s="1">
        <v>43962.536893379627</v>
      </c>
      <c r="D80" s="2" t="s">
        <v>316</v>
      </c>
      <c r="E80" s="2" t="s">
        <v>7</v>
      </c>
      <c r="F80" s="2" t="s">
        <v>8</v>
      </c>
      <c r="G80" s="2" t="s">
        <v>17</v>
      </c>
      <c r="H80" s="2" t="s">
        <v>46</v>
      </c>
      <c r="I80" s="2" t="s">
        <v>7</v>
      </c>
      <c r="J80" s="2" t="s">
        <v>6</v>
      </c>
      <c r="K80" s="2" t="s">
        <v>11</v>
      </c>
      <c r="L80" s="2" t="s">
        <v>12</v>
      </c>
      <c r="M80" s="2" t="s">
        <v>13</v>
      </c>
      <c r="N80" s="2" t="s">
        <v>7</v>
      </c>
      <c r="O80" s="2" t="s">
        <v>317</v>
      </c>
      <c r="P80" s="2" t="s">
        <v>46</v>
      </c>
      <c r="Q80" s="2" t="s">
        <v>46</v>
      </c>
      <c r="R80" t="str">
        <f t="shared" si="4"/>
        <v/>
      </c>
      <c r="S80">
        <f t="shared" si="5"/>
        <v>300</v>
      </c>
      <c r="T80">
        <f t="shared" si="6"/>
        <v>0</v>
      </c>
      <c r="U80">
        <f t="shared" si="7"/>
        <v>300</v>
      </c>
    </row>
    <row r="81" spans="1:21" ht="32" x14ac:dyDescent="0.2">
      <c r="A81">
        <v>113</v>
      </c>
      <c r="B81" s="2" t="s">
        <v>4</v>
      </c>
      <c r="C81" s="1">
        <v>43962.727698564813</v>
      </c>
      <c r="D81" s="2" t="s">
        <v>321</v>
      </c>
      <c r="E81" s="2" t="s">
        <v>7</v>
      </c>
      <c r="F81" s="2" t="s">
        <v>8</v>
      </c>
      <c r="G81" s="2" t="s">
        <v>104</v>
      </c>
      <c r="H81" s="2" t="s">
        <v>10</v>
      </c>
      <c r="I81" s="2" t="s">
        <v>7</v>
      </c>
      <c r="J81" s="2" t="s">
        <v>6</v>
      </c>
      <c r="K81" s="2" t="s">
        <v>11</v>
      </c>
      <c r="L81" s="2" t="s">
        <v>322</v>
      </c>
      <c r="M81" s="2" t="s">
        <v>38</v>
      </c>
      <c r="N81" s="2" t="s">
        <v>14</v>
      </c>
      <c r="O81" s="2" t="s">
        <v>6</v>
      </c>
      <c r="P81" s="2" t="s">
        <v>10</v>
      </c>
      <c r="Q81" s="2" t="s">
        <v>10</v>
      </c>
      <c r="R81" t="str">
        <f t="shared" si="4"/>
        <v/>
      </c>
      <c r="S81">
        <f t="shared" si="5"/>
        <v>75</v>
      </c>
      <c r="T81">
        <f t="shared" si="6"/>
        <v>0</v>
      </c>
      <c r="U81">
        <f t="shared" si="7"/>
        <v>75</v>
      </c>
    </row>
    <row r="82" spans="1:21" ht="48" x14ac:dyDescent="0.2">
      <c r="A82">
        <v>282</v>
      </c>
      <c r="B82" s="2" t="s">
        <v>4</v>
      </c>
      <c r="C82" s="1">
        <v>43962.801360752317</v>
      </c>
      <c r="D82" s="2" t="s">
        <v>323</v>
      </c>
      <c r="E82" s="2" t="s">
        <v>18</v>
      </c>
      <c r="F82" s="2" t="s">
        <v>29</v>
      </c>
      <c r="G82" s="2" t="s">
        <v>35</v>
      </c>
      <c r="H82" s="2" t="s">
        <v>53</v>
      </c>
      <c r="I82" s="2" t="s">
        <v>7</v>
      </c>
      <c r="J82" s="2" t="s">
        <v>6</v>
      </c>
      <c r="K82" s="2" t="s">
        <v>197</v>
      </c>
      <c r="L82" s="2" t="s">
        <v>12</v>
      </c>
      <c r="M82" s="2" t="s">
        <v>38</v>
      </c>
      <c r="N82" s="2" t="s">
        <v>7</v>
      </c>
      <c r="O82" s="2" t="s">
        <v>6</v>
      </c>
      <c r="P82" s="2" t="s">
        <v>53</v>
      </c>
      <c r="Q82" s="2" t="s">
        <v>53</v>
      </c>
      <c r="R82" t="str">
        <f t="shared" si="4"/>
        <v/>
      </c>
      <c r="S82">
        <f t="shared" si="5"/>
        <v>250</v>
      </c>
      <c r="T82">
        <f t="shared" si="6"/>
        <v>0</v>
      </c>
      <c r="U82">
        <f t="shared" si="7"/>
        <v>250</v>
      </c>
    </row>
    <row r="83" spans="1:21" ht="32" x14ac:dyDescent="0.2">
      <c r="A83">
        <v>148</v>
      </c>
      <c r="B83" s="2" t="s">
        <v>4</v>
      </c>
      <c r="C83" s="1">
        <v>43962.868431759256</v>
      </c>
      <c r="D83" s="2" t="s">
        <v>324</v>
      </c>
      <c r="E83" s="2" t="s">
        <v>18</v>
      </c>
      <c r="F83" s="2" t="s">
        <v>29</v>
      </c>
      <c r="G83" s="2" t="s">
        <v>9</v>
      </c>
      <c r="H83" s="2" t="s">
        <v>36</v>
      </c>
      <c r="I83" s="2" t="s">
        <v>7</v>
      </c>
      <c r="J83" s="2" t="s">
        <v>6</v>
      </c>
      <c r="K83" s="2" t="s">
        <v>143</v>
      </c>
      <c r="L83" s="2" t="s">
        <v>97</v>
      </c>
      <c r="M83" s="2" t="s">
        <v>25</v>
      </c>
      <c r="N83" s="2" t="s">
        <v>14</v>
      </c>
      <c r="O83" s="2" t="s">
        <v>6</v>
      </c>
      <c r="P83" s="2" t="s">
        <v>36</v>
      </c>
      <c r="Q83" s="2" t="s">
        <v>36</v>
      </c>
      <c r="R83" t="str">
        <f t="shared" si="4"/>
        <v/>
      </c>
      <c r="S83">
        <f t="shared" si="5"/>
        <v>200</v>
      </c>
      <c r="T83">
        <f t="shared" si="6"/>
        <v>0</v>
      </c>
      <c r="U83">
        <f t="shared" si="7"/>
        <v>200</v>
      </c>
    </row>
    <row r="84" spans="1:21" ht="160" x14ac:dyDescent="0.2">
      <c r="A84">
        <v>677</v>
      </c>
      <c r="B84" s="2" t="s">
        <v>4</v>
      </c>
      <c r="C84" s="1">
        <v>43962.980200810183</v>
      </c>
      <c r="D84" s="2" t="s">
        <v>325</v>
      </c>
      <c r="E84" s="2" t="s">
        <v>31</v>
      </c>
      <c r="F84" s="2" t="s">
        <v>8</v>
      </c>
      <c r="G84" s="2" t="s">
        <v>104</v>
      </c>
      <c r="H84" s="2" t="s">
        <v>10</v>
      </c>
      <c r="I84" s="2" t="s">
        <v>7</v>
      </c>
      <c r="J84" s="2" t="s">
        <v>6</v>
      </c>
      <c r="K84" s="2" t="s">
        <v>326</v>
      </c>
      <c r="L84" s="2" t="s">
        <v>12</v>
      </c>
      <c r="M84" s="2" t="s">
        <v>113</v>
      </c>
      <c r="N84" s="2" t="s">
        <v>39</v>
      </c>
      <c r="O84" s="2" t="s">
        <v>327</v>
      </c>
      <c r="P84" s="2" t="s">
        <v>10</v>
      </c>
      <c r="Q84" s="2" t="s">
        <v>10</v>
      </c>
      <c r="R84" t="str">
        <f t="shared" si="4"/>
        <v/>
      </c>
      <c r="S84">
        <f t="shared" si="5"/>
        <v>75</v>
      </c>
      <c r="T84">
        <f t="shared" si="6"/>
        <v>0</v>
      </c>
      <c r="U84">
        <f t="shared" si="7"/>
        <v>75</v>
      </c>
    </row>
    <row r="85" spans="1:21" ht="32" x14ac:dyDescent="0.2">
      <c r="A85">
        <v>106</v>
      </c>
      <c r="B85" s="2" t="s">
        <v>4</v>
      </c>
      <c r="C85" s="1">
        <v>43963.270117939814</v>
      </c>
      <c r="D85" s="2" t="s">
        <v>328</v>
      </c>
      <c r="E85" s="2" t="s">
        <v>18</v>
      </c>
      <c r="F85" s="2" t="s">
        <v>29</v>
      </c>
      <c r="G85" s="2" t="s">
        <v>17</v>
      </c>
      <c r="H85" s="2" t="s">
        <v>53</v>
      </c>
      <c r="I85" s="2" t="s">
        <v>7</v>
      </c>
      <c r="J85" s="2" t="s">
        <v>6</v>
      </c>
      <c r="K85" s="2" t="s">
        <v>37</v>
      </c>
      <c r="L85" s="2" t="s">
        <v>12</v>
      </c>
      <c r="M85" s="2" t="s">
        <v>42</v>
      </c>
      <c r="N85" s="2" t="s">
        <v>7</v>
      </c>
      <c r="O85" s="2" t="s">
        <v>6</v>
      </c>
      <c r="P85" s="2" t="s">
        <v>53</v>
      </c>
      <c r="Q85" s="2" t="s">
        <v>53</v>
      </c>
      <c r="R85" t="str">
        <f t="shared" si="4"/>
        <v/>
      </c>
      <c r="S85">
        <f t="shared" si="5"/>
        <v>250</v>
      </c>
      <c r="T85">
        <f t="shared" si="6"/>
        <v>0</v>
      </c>
      <c r="U85">
        <f t="shared" si="7"/>
        <v>250</v>
      </c>
    </row>
    <row r="86" spans="1:21" ht="32" x14ac:dyDescent="0.2">
      <c r="A86">
        <v>116</v>
      </c>
      <c r="B86" s="2" t="s">
        <v>4</v>
      </c>
      <c r="C86" s="1">
        <v>43963.392297881946</v>
      </c>
      <c r="D86" s="2" t="s">
        <v>335</v>
      </c>
      <c r="E86" s="2" t="s">
        <v>18</v>
      </c>
      <c r="F86" s="2" t="s">
        <v>29</v>
      </c>
      <c r="G86" s="2" t="s">
        <v>104</v>
      </c>
      <c r="H86" s="2" t="s">
        <v>10</v>
      </c>
      <c r="I86" s="2" t="s">
        <v>7</v>
      </c>
      <c r="J86" s="2" t="s">
        <v>6</v>
      </c>
      <c r="K86" s="2" t="s">
        <v>311</v>
      </c>
      <c r="L86" s="2" t="s">
        <v>12</v>
      </c>
      <c r="M86" s="2" t="s">
        <v>22</v>
      </c>
      <c r="N86" s="2" t="s">
        <v>14</v>
      </c>
      <c r="O86" s="2" t="s">
        <v>6</v>
      </c>
      <c r="P86" s="2" t="s">
        <v>10</v>
      </c>
      <c r="Q86" s="2" t="s">
        <v>10</v>
      </c>
      <c r="R86" t="str">
        <f t="shared" si="4"/>
        <v/>
      </c>
      <c r="S86">
        <f t="shared" si="5"/>
        <v>75</v>
      </c>
      <c r="T86">
        <f t="shared" si="6"/>
        <v>0</v>
      </c>
      <c r="U86">
        <f t="shared" si="7"/>
        <v>75</v>
      </c>
    </row>
    <row r="87" spans="1:21" ht="32" x14ac:dyDescent="0.2">
      <c r="A87">
        <v>172</v>
      </c>
      <c r="B87" s="2" t="s">
        <v>4</v>
      </c>
      <c r="C87" s="1">
        <v>43963.393039872688</v>
      </c>
      <c r="D87" s="2" t="s">
        <v>336</v>
      </c>
      <c r="E87" s="2" t="s">
        <v>7</v>
      </c>
      <c r="F87" s="2" t="s">
        <v>8</v>
      </c>
      <c r="G87" s="2" t="s">
        <v>35</v>
      </c>
      <c r="H87" s="2" t="s">
        <v>10</v>
      </c>
      <c r="I87" s="2" t="s">
        <v>7</v>
      </c>
      <c r="J87" s="2" t="s">
        <v>6</v>
      </c>
      <c r="K87" s="2" t="s">
        <v>134</v>
      </c>
      <c r="L87" s="2" t="s">
        <v>91</v>
      </c>
      <c r="M87" s="2" t="s">
        <v>113</v>
      </c>
      <c r="N87" s="2" t="s">
        <v>14</v>
      </c>
      <c r="O87" s="2" t="s">
        <v>6</v>
      </c>
      <c r="P87" s="2" t="s">
        <v>10</v>
      </c>
      <c r="Q87" s="2" t="s">
        <v>10</v>
      </c>
      <c r="R87" t="str">
        <f t="shared" si="4"/>
        <v/>
      </c>
      <c r="S87">
        <f t="shared" si="5"/>
        <v>75</v>
      </c>
      <c r="T87">
        <f t="shared" si="6"/>
        <v>0</v>
      </c>
      <c r="U87">
        <f t="shared" si="7"/>
        <v>75</v>
      </c>
    </row>
    <row r="88" spans="1:21" ht="32" x14ac:dyDescent="0.2">
      <c r="A88">
        <v>78</v>
      </c>
      <c r="B88" s="2" t="s">
        <v>4</v>
      </c>
      <c r="C88" s="1">
        <v>43963.396985601852</v>
      </c>
      <c r="D88" s="2" t="s">
        <v>338</v>
      </c>
      <c r="E88" s="2" t="s">
        <v>7</v>
      </c>
      <c r="F88" s="2" t="s">
        <v>8</v>
      </c>
      <c r="G88" s="2" t="s">
        <v>35</v>
      </c>
      <c r="H88" s="2" t="s">
        <v>10</v>
      </c>
      <c r="I88" s="2" t="s">
        <v>7</v>
      </c>
      <c r="J88" s="2" t="s">
        <v>6</v>
      </c>
      <c r="K88" s="2" t="s">
        <v>37</v>
      </c>
      <c r="L88" s="2" t="s">
        <v>12</v>
      </c>
      <c r="M88" s="2" t="s">
        <v>209</v>
      </c>
      <c r="N88" s="2" t="s">
        <v>14</v>
      </c>
      <c r="O88" s="2" t="s">
        <v>6</v>
      </c>
      <c r="P88" s="2" t="s">
        <v>10</v>
      </c>
      <c r="Q88" s="2" t="s">
        <v>10</v>
      </c>
      <c r="R88" t="str">
        <f t="shared" si="4"/>
        <v/>
      </c>
      <c r="S88">
        <f t="shared" si="5"/>
        <v>75</v>
      </c>
      <c r="T88">
        <f t="shared" si="6"/>
        <v>0</v>
      </c>
      <c r="U88">
        <f t="shared" si="7"/>
        <v>75</v>
      </c>
    </row>
    <row r="89" spans="1:21" ht="16" x14ac:dyDescent="0.2">
      <c r="A89">
        <v>64</v>
      </c>
      <c r="B89" s="2" t="s">
        <v>4</v>
      </c>
      <c r="C89" s="1">
        <v>43963.424704965277</v>
      </c>
      <c r="D89" s="2" t="s">
        <v>340</v>
      </c>
      <c r="E89" s="2" t="s">
        <v>7</v>
      </c>
      <c r="F89" s="2" t="s">
        <v>72</v>
      </c>
      <c r="G89" s="2" t="s">
        <v>17</v>
      </c>
      <c r="H89" s="2" t="s">
        <v>19</v>
      </c>
      <c r="I89" s="2" t="s">
        <v>7</v>
      </c>
      <c r="J89" s="2" t="s">
        <v>6</v>
      </c>
      <c r="K89" s="2" t="s">
        <v>11</v>
      </c>
      <c r="L89" s="2" t="s">
        <v>341</v>
      </c>
      <c r="M89" s="2" t="s">
        <v>22</v>
      </c>
      <c r="N89" s="2" t="s">
        <v>7</v>
      </c>
      <c r="O89" s="2" t="s">
        <v>6</v>
      </c>
      <c r="P89" s="2" t="s">
        <v>19</v>
      </c>
      <c r="Q89" s="2" t="s">
        <v>19</v>
      </c>
      <c r="R89" t="str">
        <f t="shared" si="4"/>
        <v/>
      </c>
      <c r="S89">
        <f t="shared" si="5"/>
        <v>150</v>
      </c>
      <c r="T89">
        <f t="shared" si="6"/>
        <v>0</v>
      </c>
      <c r="U89">
        <f t="shared" si="7"/>
        <v>150</v>
      </c>
    </row>
    <row r="90" spans="1:21" ht="32" x14ac:dyDescent="0.2">
      <c r="A90">
        <v>82</v>
      </c>
      <c r="B90" s="2" t="s">
        <v>4</v>
      </c>
      <c r="C90" s="1">
        <v>43963.439770474535</v>
      </c>
      <c r="D90" s="2" t="s">
        <v>343</v>
      </c>
      <c r="E90" s="2" t="s">
        <v>31</v>
      </c>
      <c r="F90" s="2" t="s">
        <v>8</v>
      </c>
      <c r="G90" s="2" t="s">
        <v>35</v>
      </c>
      <c r="H90" s="2" t="s">
        <v>152</v>
      </c>
      <c r="I90" s="2" t="s">
        <v>7</v>
      </c>
      <c r="J90" s="2" t="s">
        <v>6</v>
      </c>
      <c r="K90" s="2" t="s">
        <v>11</v>
      </c>
      <c r="L90" s="2" t="s">
        <v>12</v>
      </c>
      <c r="M90" s="2" t="s">
        <v>38</v>
      </c>
      <c r="N90" s="2" t="s">
        <v>14</v>
      </c>
      <c r="O90" s="2" t="s">
        <v>6</v>
      </c>
      <c r="P90" s="2" t="s">
        <v>152</v>
      </c>
      <c r="Q90" s="2" t="s">
        <v>152</v>
      </c>
      <c r="R90" t="str">
        <f t="shared" si="4"/>
        <v/>
      </c>
      <c r="S90">
        <f t="shared" si="5"/>
        <v>450</v>
      </c>
      <c r="T90">
        <f t="shared" si="6"/>
        <v>0</v>
      </c>
      <c r="U90">
        <f t="shared" si="7"/>
        <v>450</v>
      </c>
    </row>
    <row r="91" spans="1:21" ht="80" x14ac:dyDescent="0.2">
      <c r="A91">
        <v>126</v>
      </c>
      <c r="B91" s="2" t="s">
        <v>4</v>
      </c>
      <c r="C91" s="1">
        <v>43963.445727905091</v>
      </c>
      <c r="D91" s="2" t="s">
        <v>347</v>
      </c>
      <c r="E91" s="2" t="s">
        <v>31</v>
      </c>
      <c r="F91" s="2" t="s">
        <v>8</v>
      </c>
      <c r="G91" s="2" t="s">
        <v>35</v>
      </c>
      <c r="H91" s="2" t="s">
        <v>10</v>
      </c>
      <c r="I91" s="2" t="s">
        <v>7</v>
      </c>
      <c r="J91" s="2" t="s">
        <v>6</v>
      </c>
      <c r="K91" s="2" t="s">
        <v>11</v>
      </c>
      <c r="L91" s="2" t="s">
        <v>21</v>
      </c>
      <c r="M91" s="2" t="s">
        <v>209</v>
      </c>
      <c r="N91" s="2" t="s">
        <v>14</v>
      </c>
      <c r="O91" s="2" t="s">
        <v>6</v>
      </c>
      <c r="P91" s="2" t="s">
        <v>10</v>
      </c>
      <c r="Q91" s="2" t="s">
        <v>10</v>
      </c>
      <c r="R91" t="str">
        <f t="shared" si="4"/>
        <v/>
      </c>
      <c r="S91">
        <f t="shared" si="5"/>
        <v>75</v>
      </c>
      <c r="T91">
        <f t="shared" si="6"/>
        <v>0</v>
      </c>
      <c r="U91">
        <f t="shared" si="7"/>
        <v>75</v>
      </c>
    </row>
    <row r="92" spans="1:21" ht="32" x14ac:dyDescent="0.2">
      <c r="A92">
        <v>186</v>
      </c>
      <c r="B92" s="2" t="s">
        <v>4</v>
      </c>
      <c r="C92" s="1">
        <v>43963.459569687497</v>
      </c>
      <c r="D92" s="2" t="s">
        <v>348</v>
      </c>
      <c r="E92" s="2" t="s">
        <v>7</v>
      </c>
      <c r="F92" s="2" t="s">
        <v>8</v>
      </c>
      <c r="G92" s="2" t="s">
        <v>9</v>
      </c>
      <c r="H92" s="2" t="s">
        <v>46</v>
      </c>
      <c r="I92" s="2" t="s">
        <v>7</v>
      </c>
      <c r="J92" s="2" t="s">
        <v>6</v>
      </c>
      <c r="K92" s="2" t="s">
        <v>37</v>
      </c>
      <c r="L92" s="2" t="s">
        <v>12</v>
      </c>
      <c r="M92" s="2" t="s">
        <v>113</v>
      </c>
      <c r="N92" s="2" t="s">
        <v>14</v>
      </c>
      <c r="O92" s="2" t="s">
        <v>6</v>
      </c>
      <c r="P92" s="2" t="s">
        <v>46</v>
      </c>
      <c r="Q92" s="2" t="s">
        <v>46</v>
      </c>
      <c r="R92" t="str">
        <f t="shared" si="4"/>
        <v/>
      </c>
      <c r="S92">
        <f t="shared" si="5"/>
        <v>300</v>
      </c>
      <c r="T92">
        <f t="shared" si="6"/>
        <v>0</v>
      </c>
      <c r="U92">
        <f t="shared" si="7"/>
        <v>300</v>
      </c>
    </row>
    <row r="93" spans="1:21" ht="32" x14ac:dyDescent="0.2">
      <c r="A93">
        <v>161</v>
      </c>
      <c r="B93" s="2" t="s">
        <v>4</v>
      </c>
      <c r="C93" s="1">
        <v>43963.476877106485</v>
      </c>
      <c r="D93" s="2" t="s">
        <v>350</v>
      </c>
      <c r="E93" s="2" t="s">
        <v>7</v>
      </c>
      <c r="F93" s="2" t="s">
        <v>72</v>
      </c>
      <c r="G93" s="2" t="s">
        <v>17</v>
      </c>
      <c r="H93" s="2" t="s">
        <v>10</v>
      </c>
      <c r="I93" s="2" t="s">
        <v>7</v>
      </c>
      <c r="J93" s="2" t="s">
        <v>6</v>
      </c>
      <c r="K93" s="2" t="s">
        <v>11</v>
      </c>
      <c r="L93" s="2" t="s">
        <v>12</v>
      </c>
      <c r="M93" s="2" t="s">
        <v>38</v>
      </c>
      <c r="N93" s="2" t="s">
        <v>14</v>
      </c>
      <c r="O93" s="2" t="s">
        <v>6</v>
      </c>
      <c r="P93" s="2" t="s">
        <v>10</v>
      </c>
      <c r="Q93" s="2" t="s">
        <v>10</v>
      </c>
      <c r="R93" t="str">
        <f t="shared" si="4"/>
        <v/>
      </c>
      <c r="S93">
        <f t="shared" si="5"/>
        <v>75</v>
      </c>
      <c r="T93">
        <f t="shared" si="6"/>
        <v>0</v>
      </c>
      <c r="U93">
        <f t="shared" si="7"/>
        <v>75</v>
      </c>
    </row>
    <row r="94" spans="1:21" ht="48" x14ac:dyDescent="0.2">
      <c r="A94">
        <v>656</v>
      </c>
      <c r="B94" s="2" t="s">
        <v>4</v>
      </c>
      <c r="C94" s="1">
        <v>43963.506746828702</v>
      </c>
      <c r="D94" s="2" t="s">
        <v>357</v>
      </c>
      <c r="E94" s="2" t="s">
        <v>31</v>
      </c>
      <c r="F94" s="2" t="s">
        <v>8</v>
      </c>
      <c r="G94" s="2" t="s">
        <v>35</v>
      </c>
      <c r="H94" s="2" t="s">
        <v>19</v>
      </c>
      <c r="I94" s="2" t="s">
        <v>7</v>
      </c>
      <c r="J94" s="2" t="s">
        <v>6</v>
      </c>
      <c r="K94" s="2" t="s">
        <v>358</v>
      </c>
      <c r="L94" s="2" t="s">
        <v>261</v>
      </c>
      <c r="M94" s="2" t="s">
        <v>55</v>
      </c>
      <c r="N94" s="2" t="s">
        <v>39</v>
      </c>
      <c r="O94" s="2" t="s">
        <v>359</v>
      </c>
      <c r="P94" s="2" t="s">
        <v>19</v>
      </c>
      <c r="Q94" s="2" t="s">
        <v>19</v>
      </c>
      <c r="R94" t="str">
        <f t="shared" si="4"/>
        <v/>
      </c>
      <c r="S94">
        <f t="shared" si="5"/>
        <v>150</v>
      </c>
      <c r="T94">
        <f t="shared" si="6"/>
        <v>0</v>
      </c>
      <c r="U94">
        <f t="shared" si="7"/>
        <v>150</v>
      </c>
    </row>
    <row r="95" spans="1:21" ht="128" x14ac:dyDescent="0.2">
      <c r="A95">
        <v>294</v>
      </c>
      <c r="B95" s="2" t="s">
        <v>4</v>
      </c>
      <c r="C95" s="1">
        <v>43963.541155162035</v>
      </c>
      <c r="D95" s="2" t="s">
        <v>362</v>
      </c>
      <c r="E95" s="2" t="s">
        <v>31</v>
      </c>
      <c r="F95" s="2" t="s">
        <v>29</v>
      </c>
      <c r="G95" s="2" t="s">
        <v>17</v>
      </c>
      <c r="H95" s="2" t="s">
        <v>19</v>
      </c>
      <c r="I95" s="2" t="s">
        <v>7</v>
      </c>
      <c r="J95" s="2" t="s">
        <v>6</v>
      </c>
      <c r="K95" s="2" t="s">
        <v>122</v>
      </c>
      <c r="L95" s="2" t="s">
        <v>12</v>
      </c>
      <c r="M95" s="2" t="s">
        <v>38</v>
      </c>
      <c r="N95" s="2" t="s">
        <v>14</v>
      </c>
      <c r="O95" s="2" t="s">
        <v>363</v>
      </c>
      <c r="P95" s="2" t="s">
        <v>19</v>
      </c>
      <c r="Q95" s="2" t="s">
        <v>19</v>
      </c>
      <c r="R95" t="str">
        <f t="shared" si="4"/>
        <v/>
      </c>
      <c r="S95">
        <f t="shared" si="5"/>
        <v>150</v>
      </c>
      <c r="T95">
        <f t="shared" si="6"/>
        <v>0</v>
      </c>
      <c r="U95">
        <f t="shared" si="7"/>
        <v>150</v>
      </c>
    </row>
    <row r="96" spans="1:21" ht="64" x14ac:dyDescent="0.2">
      <c r="A96">
        <v>155</v>
      </c>
      <c r="B96" s="2" t="s">
        <v>4</v>
      </c>
      <c r="C96" s="1">
        <v>43963.569004409721</v>
      </c>
      <c r="D96" s="2" t="s">
        <v>364</v>
      </c>
      <c r="E96" s="2" t="s">
        <v>7</v>
      </c>
      <c r="F96" s="2" t="s">
        <v>8</v>
      </c>
      <c r="G96" s="2" t="s">
        <v>9</v>
      </c>
      <c r="H96" s="2" t="s">
        <v>19</v>
      </c>
      <c r="I96" s="2" t="s">
        <v>7</v>
      </c>
      <c r="J96" s="2" t="s">
        <v>6</v>
      </c>
      <c r="K96" s="2" t="s">
        <v>32</v>
      </c>
      <c r="L96" s="2" t="s">
        <v>12</v>
      </c>
      <c r="M96" s="2" t="s">
        <v>113</v>
      </c>
      <c r="N96" s="2" t="s">
        <v>14</v>
      </c>
      <c r="O96" s="2" t="s">
        <v>365</v>
      </c>
      <c r="P96" s="2" t="s">
        <v>19</v>
      </c>
      <c r="Q96" s="2" t="s">
        <v>19</v>
      </c>
      <c r="R96" t="str">
        <f t="shared" si="4"/>
        <v/>
      </c>
      <c r="S96">
        <f t="shared" si="5"/>
        <v>150</v>
      </c>
      <c r="T96">
        <f t="shared" si="6"/>
        <v>0</v>
      </c>
      <c r="U96">
        <f t="shared" si="7"/>
        <v>150</v>
      </c>
    </row>
    <row r="97" spans="1:21" ht="32" x14ac:dyDescent="0.2">
      <c r="A97">
        <v>131</v>
      </c>
      <c r="B97" s="2" t="s">
        <v>4</v>
      </c>
      <c r="C97" s="1">
        <v>43963.624054537038</v>
      </c>
      <c r="D97" s="2" t="s">
        <v>373</v>
      </c>
      <c r="E97" s="2" t="s">
        <v>18</v>
      </c>
      <c r="F97" s="2" t="s">
        <v>29</v>
      </c>
      <c r="G97" s="2" t="s">
        <v>35</v>
      </c>
      <c r="H97" s="2" t="s">
        <v>36</v>
      </c>
      <c r="I97" s="2" t="s">
        <v>7</v>
      </c>
      <c r="J97" s="2" t="s">
        <v>6</v>
      </c>
      <c r="K97" s="2" t="s">
        <v>374</v>
      </c>
      <c r="L97" s="2" t="s">
        <v>97</v>
      </c>
      <c r="M97" s="2" t="s">
        <v>22</v>
      </c>
      <c r="N97" s="2" t="s">
        <v>7</v>
      </c>
      <c r="O97" s="2" t="s">
        <v>6</v>
      </c>
      <c r="P97" s="2" t="s">
        <v>36</v>
      </c>
      <c r="Q97" s="2" t="s">
        <v>36</v>
      </c>
      <c r="R97" t="str">
        <f t="shared" si="4"/>
        <v/>
      </c>
      <c r="S97">
        <f t="shared" si="5"/>
        <v>200</v>
      </c>
      <c r="T97">
        <f t="shared" si="6"/>
        <v>0</v>
      </c>
      <c r="U97">
        <f t="shared" si="7"/>
        <v>200</v>
      </c>
    </row>
    <row r="98" spans="1:21" ht="32" x14ac:dyDescent="0.2">
      <c r="A98">
        <v>120</v>
      </c>
      <c r="B98" s="2" t="s">
        <v>4</v>
      </c>
      <c r="C98" s="1">
        <v>43963.726537407405</v>
      </c>
      <c r="D98" s="2" t="s">
        <v>380</v>
      </c>
      <c r="E98" s="2" t="s">
        <v>18</v>
      </c>
      <c r="F98" s="2" t="s">
        <v>29</v>
      </c>
      <c r="G98" s="2" t="s">
        <v>81</v>
      </c>
      <c r="H98" s="2" t="s">
        <v>19</v>
      </c>
      <c r="I98" s="2" t="s">
        <v>7</v>
      </c>
      <c r="J98" s="2" t="s">
        <v>6</v>
      </c>
      <c r="K98" s="2" t="s">
        <v>32</v>
      </c>
      <c r="L98" s="2" t="s">
        <v>369</v>
      </c>
      <c r="M98" s="2" t="s">
        <v>38</v>
      </c>
      <c r="N98" s="2" t="s">
        <v>14</v>
      </c>
      <c r="O98" s="2" t="s">
        <v>381</v>
      </c>
      <c r="P98" s="2" t="s">
        <v>19</v>
      </c>
      <c r="Q98" s="2" t="s">
        <v>19</v>
      </c>
      <c r="R98" t="str">
        <f t="shared" si="4"/>
        <v/>
      </c>
      <c r="S98">
        <f t="shared" si="5"/>
        <v>150</v>
      </c>
      <c r="T98">
        <f t="shared" si="6"/>
        <v>0</v>
      </c>
      <c r="U98">
        <f t="shared" si="7"/>
        <v>150</v>
      </c>
    </row>
    <row r="99" spans="1:21" ht="64" x14ac:dyDescent="0.2">
      <c r="A99">
        <v>183</v>
      </c>
      <c r="B99" s="2" t="s">
        <v>4</v>
      </c>
      <c r="C99" s="1">
        <v>43963.795364664351</v>
      </c>
      <c r="D99" s="2" t="s">
        <v>382</v>
      </c>
      <c r="E99" s="2" t="s">
        <v>18</v>
      </c>
      <c r="F99" s="2" t="s">
        <v>72</v>
      </c>
      <c r="G99" s="2" t="s">
        <v>9</v>
      </c>
      <c r="H99" s="2" t="s">
        <v>36</v>
      </c>
      <c r="I99" s="2" t="s">
        <v>7</v>
      </c>
      <c r="J99" s="2" t="s">
        <v>6</v>
      </c>
      <c r="K99" s="2" t="s">
        <v>37</v>
      </c>
      <c r="L99" s="2" t="s">
        <v>97</v>
      </c>
      <c r="M99" s="2" t="s">
        <v>38</v>
      </c>
      <c r="N99" s="2" t="s">
        <v>7</v>
      </c>
      <c r="O99" s="2" t="s">
        <v>383</v>
      </c>
      <c r="P99" s="2" t="s">
        <v>36</v>
      </c>
      <c r="Q99" s="2" t="s">
        <v>36</v>
      </c>
      <c r="R99" t="str">
        <f t="shared" si="4"/>
        <v/>
      </c>
      <c r="S99">
        <f t="shared" si="5"/>
        <v>200</v>
      </c>
      <c r="T99">
        <f t="shared" si="6"/>
        <v>0</v>
      </c>
      <c r="U99">
        <f t="shared" si="7"/>
        <v>200</v>
      </c>
    </row>
    <row r="100" spans="1:21" ht="32" x14ac:dyDescent="0.2">
      <c r="A100">
        <v>141</v>
      </c>
      <c r="B100" s="2" t="s">
        <v>4</v>
      </c>
      <c r="C100" s="1">
        <v>43963.884006412038</v>
      </c>
      <c r="D100" s="2" t="s">
        <v>386</v>
      </c>
      <c r="E100" s="2" t="s">
        <v>7</v>
      </c>
      <c r="F100" s="2" t="s">
        <v>8</v>
      </c>
      <c r="G100" s="2" t="s">
        <v>35</v>
      </c>
      <c r="H100" s="2" t="s">
        <v>10</v>
      </c>
      <c r="I100" s="2" t="s">
        <v>7</v>
      </c>
      <c r="J100" s="2" t="s">
        <v>6</v>
      </c>
      <c r="K100" s="2" t="s">
        <v>387</v>
      </c>
      <c r="L100" s="2" t="s">
        <v>12</v>
      </c>
      <c r="M100" s="2" t="s">
        <v>22</v>
      </c>
      <c r="N100" s="2" t="s">
        <v>14</v>
      </c>
      <c r="O100" s="2" t="s">
        <v>6</v>
      </c>
      <c r="P100" s="2" t="s">
        <v>10</v>
      </c>
      <c r="Q100" s="2" t="s">
        <v>10</v>
      </c>
      <c r="R100" t="str">
        <f t="shared" si="4"/>
        <v/>
      </c>
      <c r="S100">
        <f t="shared" si="5"/>
        <v>75</v>
      </c>
      <c r="T100">
        <f t="shared" si="6"/>
        <v>0</v>
      </c>
      <c r="U100">
        <f t="shared" si="7"/>
        <v>75</v>
      </c>
    </row>
    <row r="101" spans="1:21" ht="409.6" x14ac:dyDescent="0.2">
      <c r="A101">
        <v>2184</v>
      </c>
      <c r="B101" s="2" t="s">
        <v>4</v>
      </c>
      <c r="C101" s="1">
        <v>43964.00553052083</v>
      </c>
      <c r="D101" s="2" t="s">
        <v>393</v>
      </c>
      <c r="E101" s="2" t="s">
        <v>18</v>
      </c>
      <c r="F101" s="2" t="s">
        <v>29</v>
      </c>
      <c r="G101" s="2" t="s">
        <v>9</v>
      </c>
      <c r="H101" s="2" t="s">
        <v>10</v>
      </c>
      <c r="I101" s="2" t="s">
        <v>7</v>
      </c>
      <c r="J101" s="2" t="s">
        <v>6</v>
      </c>
      <c r="K101" s="2" t="s">
        <v>11</v>
      </c>
      <c r="L101" s="2" t="s">
        <v>97</v>
      </c>
      <c r="M101" s="2" t="s">
        <v>85</v>
      </c>
      <c r="N101" s="2" t="s">
        <v>7</v>
      </c>
      <c r="O101" s="2" t="s">
        <v>460</v>
      </c>
      <c r="P101" s="2" t="s">
        <v>10</v>
      </c>
      <c r="Q101" s="2" t="s">
        <v>10</v>
      </c>
      <c r="R101" t="str">
        <f t="shared" si="4"/>
        <v/>
      </c>
      <c r="S101">
        <f t="shared" si="5"/>
        <v>75</v>
      </c>
      <c r="T101">
        <f t="shared" si="6"/>
        <v>0</v>
      </c>
      <c r="U101">
        <f t="shared" si="7"/>
        <v>75</v>
      </c>
    </row>
    <row r="102" spans="1:21" ht="32" x14ac:dyDescent="0.2">
      <c r="A102">
        <v>59039</v>
      </c>
      <c r="B102" s="2" t="s">
        <v>4</v>
      </c>
      <c r="C102" s="1">
        <v>43964.066370706016</v>
      </c>
      <c r="D102" s="2" t="s">
        <v>394</v>
      </c>
      <c r="E102" s="2" t="s">
        <v>31</v>
      </c>
      <c r="F102" s="2" t="s">
        <v>8</v>
      </c>
      <c r="G102" s="2" t="s">
        <v>17</v>
      </c>
      <c r="H102" s="2" t="s">
        <v>10</v>
      </c>
      <c r="I102" s="2" t="s">
        <v>7</v>
      </c>
      <c r="J102" s="2" t="s">
        <v>6</v>
      </c>
      <c r="K102" s="2" t="s">
        <v>37</v>
      </c>
      <c r="L102" s="2" t="s">
        <v>70</v>
      </c>
      <c r="M102" s="2" t="s">
        <v>42</v>
      </c>
      <c r="N102" s="2" t="s">
        <v>7</v>
      </c>
      <c r="O102" s="2" t="s">
        <v>6</v>
      </c>
      <c r="P102" s="2" t="s">
        <v>10</v>
      </c>
      <c r="Q102" s="2" t="s">
        <v>10</v>
      </c>
      <c r="R102" t="str">
        <f t="shared" si="4"/>
        <v/>
      </c>
      <c r="S102">
        <f t="shared" si="5"/>
        <v>75</v>
      </c>
      <c r="T102">
        <f t="shared" si="6"/>
        <v>0</v>
      </c>
      <c r="U102">
        <f t="shared" si="7"/>
        <v>75</v>
      </c>
    </row>
    <row r="103" spans="1:21" ht="48" x14ac:dyDescent="0.2">
      <c r="A103">
        <v>249</v>
      </c>
      <c r="B103" s="2" t="s">
        <v>4</v>
      </c>
      <c r="C103" s="1">
        <v>43964.105083506947</v>
      </c>
      <c r="D103" s="2" t="s">
        <v>396</v>
      </c>
      <c r="E103" s="2" t="s">
        <v>18</v>
      </c>
      <c r="F103" s="2" t="s">
        <v>29</v>
      </c>
      <c r="G103" s="2" t="s">
        <v>17</v>
      </c>
      <c r="H103" s="2" t="s">
        <v>36</v>
      </c>
      <c r="I103" s="2" t="s">
        <v>7</v>
      </c>
      <c r="J103" s="2" t="s">
        <v>6</v>
      </c>
      <c r="K103" s="2" t="s">
        <v>20</v>
      </c>
      <c r="L103" s="2" t="s">
        <v>397</v>
      </c>
      <c r="M103" s="2" t="s">
        <v>55</v>
      </c>
      <c r="N103" s="2" t="s">
        <v>39</v>
      </c>
      <c r="O103" s="2" t="s">
        <v>6</v>
      </c>
      <c r="P103" s="2" t="s">
        <v>36</v>
      </c>
      <c r="Q103" s="2" t="s">
        <v>36</v>
      </c>
      <c r="R103" t="str">
        <f t="shared" si="4"/>
        <v/>
      </c>
      <c r="S103">
        <f t="shared" si="5"/>
        <v>200</v>
      </c>
      <c r="T103">
        <f t="shared" si="6"/>
        <v>0</v>
      </c>
      <c r="U103">
        <f t="shared" si="7"/>
        <v>200</v>
      </c>
    </row>
    <row r="104" spans="1:21" ht="96" x14ac:dyDescent="0.2">
      <c r="A104">
        <v>130</v>
      </c>
      <c r="B104" s="2" t="s">
        <v>4</v>
      </c>
      <c r="C104" s="1">
        <v>43964.163661620369</v>
      </c>
      <c r="D104" s="2" t="s">
        <v>398</v>
      </c>
      <c r="E104" s="2" t="s">
        <v>18</v>
      </c>
      <c r="F104" s="2" t="s">
        <v>72</v>
      </c>
      <c r="G104" s="2" t="s">
        <v>9</v>
      </c>
      <c r="H104" s="2" t="s">
        <v>36</v>
      </c>
      <c r="I104" s="2" t="s">
        <v>7</v>
      </c>
      <c r="J104" s="2" t="s">
        <v>6</v>
      </c>
      <c r="K104" s="2" t="s">
        <v>37</v>
      </c>
      <c r="L104" s="2" t="s">
        <v>399</v>
      </c>
      <c r="M104" s="2" t="s">
        <v>38</v>
      </c>
      <c r="N104" s="2" t="s">
        <v>39</v>
      </c>
      <c r="O104" s="2" t="s">
        <v>400</v>
      </c>
      <c r="P104" s="2" t="s">
        <v>36</v>
      </c>
      <c r="Q104" s="2" t="s">
        <v>36</v>
      </c>
      <c r="R104" t="str">
        <f t="shared" si="4"/>
        <v/>
      </c>
      <c r="S104">
        <f t="shared" si="5"/>
        <v>200</v>
      </c>
      <c r="T104">
        <f t="shared" si="6"/>
        <v>0</v>
      </c>
      <c r="U104">
        <f t="shared" si="7"/>
        <v>200</v>
      </c>
    </row>
    <row r="105" spans="1:21" ht="112" x14ac:dyDescent="0.2">
      <c r="A105">
        <v>887</v>
      </c>
      <c r="B105" s="2" t="s">
        <v>4</v>
      </c>
      <c r="C105" s="1">
        <v>43964.384266666668</v>
      </c>
      <c r="D105" s="2" t="s">
        <v>405</v>
      </c>
      <c r="E105" s="2" t="s">
        <v>7</v>
      </c>
      <c r="F105" s="2" t="s">
        <v>8</v>
      </c>
      <c r="G105" s="2" t="s">
        <v>9</v>
      </c>
      <c r="H105" s="2" t="s">
        <v>46</v>
      </c>
      <c r="I105" s="2" t="s">
        <v>7</v>
      </c>
      <c r="J105" s="2" t="s">
        <v>6</v>
      </c>
      <c r="K105" s="2" t="s">
        <v>32</v>
      </c>
      <c r="L105" s="2" t="s">
        <v>12</v>
      </c>
      <c r="M105" s="2" t="s">
        <v>25</v>
      </c>
      <c r="N105" s="2" t="s">
        <v>7</v>
      </c>
      <c r="O105" s="2" t="s">
        <v>406</v>
      </c>
      <c r="P105" s="2" t="s">
        <v>46</v>
      </c>
      <c r="Q105" s="2" t="s">
        <v>46</v>
      </c>
      <c r="R105" t="str">
        <f t="shared" si="4"/>
        <v/>
      </c>
      <c r="S105">
        <f t="shared" si="5"/>
        <v>300</v>
      </c>
      <c r="T105">
        <f t="shared" si="6"/>
        <v>0</v>
      </c>
      <c r="U105">
        <f t="shared" si="7"/>
        <v>300</v>
      </c>
    </row>
    <row r="106" spans="1:21" ht="32" x14ac:dyDescent="0.2">
      <c r="A106">
        <v>106</v>
      </c>
      <c r="B106" s="2" t="s">
        <v>4</v>
      </c>
      <c r="C106" s="1">
        <v>43964.755390254628</v>
      </c>
      <c r="D106" s="2" t="s">
        <v>409</v>
      </c>
      <c r="E106" s="2" t="s">
        <v>7</v>
      </c>
      <c r="F106" s="2" t="s">
        <v>8</v>
      </c>
      <c r="G106" s="2" t="s">
        <v>9</v>
      </c>
      <c r="H106" s="2" t="s">
        <v>36</v>
      </c>
      <c r="I106" s="2" t="s">
        <v>7</v>
      </c>
      <c r="J106" s="2" t="s">
        <v>6</v>
      </c>
      <c r="K106" s="2" t="s">
        <v>11</v>
      </c>
      <c r="L106" s="2" t="s">
        <v>87</v>
      </c>
      <c r="M106" s="2" t="s">
        <v>25</v>
      </c>
      <c r="N106" s="2" t="s">
        <v>7</v>
      </c>
      <c r="O106" s="2" t="s">
        <v>6</v>
      </c>
      <c r="P106" s="2" t="s">
        <v>36</v>
      </c>
      <c r="Q106" s="2" t="s">
        <v>36</v>
      </c>
      <c r="R106" t="str">
        <f t="shared" si="4"/>
        <v/>
      </c>
      <c r="S106">
        <f t="shared" si="5"/>
        <v>200</v>
      </c>
      <c r="T106">
        <f t="shared" si="6"/>
        <v>0</v>
      </c>
      <c r="U106">
        <f t="shared" si="7"/>
        <v>200</v>
      </c>
    </row>
    <row r="107" spans="1:21" ht="48" x14ac:dyDescent="0.2">
      <c r="A107">
        <v>160</v>
      </c>
      <c r="B107" s="2" t="s">
        <v>4</v>
      </c>
      <c r="C107" s="1">
        <v>43964.865160879628</v>
      </c>
      <c r="D107" s="2" t="s">
        <v>410</v>
      </c>
      <c r="E107" s="2" t="s">
        <v>7</v>
      </c>
      <c r="F107" s="2" t="s">
        <v>8</v>
      </c>
      <c r="G107" s="2" t="s">
        <v>9</v>
      </c>
      <c r="H107" s="2" t="s">
        <v>10</v>
      </c>
      <c r="I107" s="2" t="s">
        <v>7</v>
      </c>
      <c r="J107" s="2" t="s">
        <v>6</v>
      </c>
      <c r="K107" s="2" t="s">
        <v>129</v>
      </c>
      <c r="L107" s="2" t="s">
        <v>12</v>
      </c>
      <c r="M107" s="2" t="s">
        <v>25</v>
      </c>
      <c r="N107" s="2" t="s">
        <v>39</v>
      </c>
      <c r="O107" s="2" t="s">
        <v>411</v>
      </c>
      <c r="P107" s="2" t="s">
        <v>10</v>
      </c>
      <c r="Q107" s="2" t="s">
        <v>10</v>
      </c>
      <c r="R107" t="str">
        <f t="shared" si="4"/>
        <v/>
      </c>
      <c r="S107">
        <f t="shared" si="5"/>
        <v>75</v>
      </c>
      <c r="T107">
        <f t="shared" si="6"/>
        <v>0</v>
      </c>
      <c r="U107">
        <f t="shared" si="7"/>
        <v>75</v>
      </c>
    </row>
    <row r="108" spans="1:21" ht="48" x14ac:dyDescent="0.2">
      <c r="A108">
        <v>114</v>
      </c>
      <c r="B108" s="2" t="s">
        <v>4</v>
      </c>
      <c r="C108" s="1">
        <v>43964.870392685189</v>
      </c>
      <c r="D108" s="2" t="s">
        <v>412</v>
      </c>
      <c r="E108" s="2" t="s">
        <v>31</v>
      </c>
      <c r="F108" s="2" t="s">
        <v>8</v>
      </c>
      <c r="G108" s="2" t="s">
        <v>9</v>
      </c>
      <c r="H108" s="2" t="s">
        <v>36</v>
      </c>
      <c r="I108" s="2" t="s">
        <v>7</v>
      </c>
      <c r="J108" s="2" t="s">
        <v>6</v>
      </c>
      <c r="K108" s="2" t="s">
        <v>37</v>
      </c>
      <c r="L108" s="2" t="s">
        <v>12</v>
      </c>
      <c r="M108" s="2" t="s">
        <v>55</v>
      </c>
      <c r="N108" s="2" t="s">
        <v>14</v>
      </c>
      <c r="O108" s="2" t="s">
        <v>6</v>
      </c>
      <c r="P108" s="2" t="s">
        <v>36</v>
      </c>
      <c r="Q108" s="2" t="s">
        <v>36</v>
      </c>
      <c r="R108" t="str">
        <f t="shared" si="4"/>
        <v/>
      </c>
      <c r="S108">
        <f t="shared" si="5"/>
        <v>200</v>
      </c>
      <c r="T108">
        <f t="shared" si="6"/>
        <v>0</v>
      </c>
      <c r="U108">
        <f t="shared" si="7"/>
        <v>200</v>
      </c>
    </row>
    <row r="109" spans="1:21" ht="32" x14ac:dyDescent="0.2">
      <c r="A109">
        <v>88</v>
      </c>
      <c r="B109" s="2" t="s">
        <v>4</v>
      </c>
      <c r="C109" s="1">
        <v>43965.294187812498</v>
      </c>
      <c r="D109" s="2" t="s">
        <v>417</v>
      </c>
      <c r="E109" s="2" t="s">
        <v>31</v>
      </c>
      <c r="F109" s="2" t="s">
        <v>29</v>
      </c>
      <c r="G109" s="2" t="s">
        <v>17</v>
      </c>
      <c r="H109" s="2" t="s">
        <v>10</v>
      </c>
      <c r="I109" s="2" t="s">
        <v>7</v>
      </c>
      <c r="J109" s="2" t="s">
        <v>6</v>
      </c>
      <c r="K109" s="2" t="s">
        <v>11</v>
      </c>
      <c r="L109" s="2" t="s">
        <v>89</v>
      </c>
      <c r="M109" s="2" t="s">
        <v>25</v>
      </c>
      <c r="N109" s="2" t="s">
        <v>7</v>
      </c>
      <c r="O109" s="2" t="s">
        <v>6</v>
      </c>
      <c r="P109" s="2" t="s">
        <v>10</v>
      </c>
      <c r="Q109" s="2" t="s">
        <v>10</v>
      </c>
      <c r="R109" t="str">
        <f t="shared" si="4"/>
        <v/>
      </c>
      <c r="S109">
        <f t="shared" si="5"/>
        <v>75</v>
      </c>
      <c r="T109">
        <f t="shared" si="6"/>
        <v>0</v>
      </c>
      <c r="U109">
        <f t="shared" si="7"/>
        <v>75</v>
      </c>
    </row>
    <row r="110" spans="1:21" ht="112" x14ac:dyDescent="0.2">
      <c r="A110">
        <v>278</v>
      </c>
      <c r="B110" s="2" t="s">
        <v>4</v>
      </c>
      <c r="C110" s="1">
        <v>43965.295000763886</v>
      </c>
      <c r="D110" s="2" t="s">
        <v>418</v>
      </c>
      <c r="E110" s="2" t="s">
        <v>7</v>
      </c>
      <c r="F110" s="2" t="s">
        <v>8</v>
      </c>
      <c r="G110" s="2" t="s">
        <v>17</v>
      </c>
      <c r="H110" s="2" t="s">
        <v>36</v>
      </c>
      <c r="I110" s="2" t="s">
        <v>7</v>
      </c>
      <c r="J110" s="2" t="s">
        <v>6</v>
      </c>
      <c r="K110" s="2" t="s">
        <v>20</v>
      </c>
      <c r="L110" s="2" t="s">
        <v>12</v>
      </c>
      <c r="M110" s="2" t="s">
        <v>25</v>
      </c>
      <c r="N110" s="2" t="s">
        <v>39</v>
      </c>
      <c r="O110" s="2" t="s">
        <v>419</v>
      </c>
      <c r="P110" s="2" t="s">
        <v>36</v>
      </c>
      <c r="Q110" s="2" t="s">
        <v>36</v>
      </c>
      <c r="R110" t="str">
        <f t="shared" si="4"/>
        <v/>
      </c>
      <c r="S110">
        <f t="shared" si="5"/>
        <v>200</v>
      </c>
      <c r="T110">
        <f t="shared" si="6"/>
        <v>0</v>
      </c>
      <c r="U110">
        <f t="shared" si="7"/>
        <v>200</v>
      </c>
    </row>
    <row r="111" spans="1:21" ht="32" x14ac:dyDescent="0.2">
      <c r="A111">
        <v>187</v>
      </c>
      <c r="B111" s="2" t="s">
        <v>4</v>
      </c>
      <c r="C111" s="1">
        <v>43965.309940868057</v>
      </c>
      <c r="D111" s="2" t="s">
        <v>423</v>
      </c>
      <c r="E111" s="2" t="s">
        <v>18</v>
      </c>
      <c r="F111" s="2" t="s">
        <v>29</v>
      </c>
      <c r="G111" s="2" t="s">
        <v>104</v>
      </c>
      <c r="H111" s="2" t="s">
        <v>19</v>
      </c>
      <c r="I111" s="2" t="s">
        <v>7</v>
      </c>
      <c r="J111" s="2" t="s">
        <v>6</v>
      </c>
      <c r="K111" s="2" t="s">
        <v>424</v>
      </c>
      <c r="L111" s="2" t="s">
        <v>51</v>
      </c>
      <c r="M111" s="2" t="s">
        <v>25</v>
      </c>
      <c r="N111" s="2" t="s">
        <v>7</v>
      </c>
      <c r="O111" s="2" t="s">
        <v>425</v>
      </c>
      <c r="P111" s="2" t="s">
        <v>19</v>
      </c>
      <c r="Q111" s="2" t="s">
        <v>19</v>
      </c>
      <c r="R111" t="str">
        <f t="shared" si="4"/>
        <v/>
      </c>
      <c r="S111">
        <f t="shared" si="5"/>
        <v>150</v>
      </c>
      <c r="T111">
        <f t="shared" si="6"/>
        <v>0</v>
      </c>
      <c r="U111">
        <f t="shared" si="7"/>
        <v>150</v>
      </c>
    </row>
    <row r="112" spans="1:21" ht="48" x14ac:dyDescent="0.2">
      <c r="A112">
        <v>295</v>
      </c>
      <c r="B112" s="2" t="s">
        <v>4</v>
      </c>
      <c r="C112" s="1">
        <v>43965.341060312501</v>
      </c>
      <c r="D112" s="2" t="s">
        <v>429</v>
      </c>
      <c r="E112" s="2" t="s">
        <v>7</v>
      </c>
      <c r="F112" s="2" t="s">
        <v>8</v>
      </c>
      <c r="G112" s="2" t="s">
        <v>35</v>
      </c>
      <c r="H112" s="2" t="s">
        <v>36</v>
      </c>
      <c r="I112" s="2" t="s">
        <v>7</v>
      </c>
      <c r="J112" s="2" t="s">
        <v>6</v>
      </c>
      <c r="K112" s="2" t="s">
        <v>77</v>
      </c>
      <c r="L112" s="2" t="s">
        <v>12</v>
      </c>
      <c r="M112" s="2" t="s">
        <v>55</v>
      </c>
      <c r="N112" s="2" t="s">
        <v>14</v>
      </c>
      <c r="O112" s="2" t="s">
        <v>6</v>
      </c>
      <c r="P112" s="2" t="s">
        <v>36</v>
      </c>
      <c r="Q112" s="2" t="s">
        <v>36</v>
      </c>
      <c r="R112" t="str">
        <f t="shared" si="4"/>
        <v/>
      </c>
      <c r="S112">
        <f t="shared" si="5"/>
        <v>200</v>
      </c>
      <c r="T112">
        <f t="shared" si="6"/>
        <v>0</v>
      </c>
      <c r="U112">
        <f t="shared" si="7"/>
        <v>200</v>
      </c>
    </row>
    <row r="113" spans="1:21" ht="32" x14ac:dyDescent="0.2">
      <c r="A113">
        <v>137</v>
      </c>
      <c r="B113" s="2" t="s">
        <v>4</v>
      </c>
      <c r="C113" s="1">
        <v>43965.352215636573</v>
      </c>
      <c r="D113" s="2" t="s">
        <v>432</v>
      </c>
      <c r="E113" s="2" t="s">
        <v>7</v>
      </c>
      <c r="F113" s="2" t="s">
        <v>8</v>
      </c>
      <c r="G113" s="2" t="s">
        <v>35</v>
      </c>
      <c r="H113" s="2" t="s">
        <v>53</v>
      </c>
      <c r="I113" s="2" t="s">
        <v>7</v>
      </c>
      <c r="J113" s="2" t="s">
        <v>6</v>
      </c>
      <c r="K113" s="2" t="s">
        <v>11</v>
      </c>
      <c r="L113" s="2" t="s">
        <v>12</v>
      </c>
      <c r="M113" s="2" t="s">
        <v>22</v>
      </c>
      <c r="N113" s="2" t="s">
        <v>14</v>
      </c>
      <c r="O113" s="2" t="s">
        <v>6</v>
      </c>
      <c r="P113" s="2" t="s">
        <v>53</v>
      </c>
      <c r="Q113" s="2" t="s">
        <v>53</v>
      </c>
      <c r="R113" t="str">
        <f t="shared" si="4"/>
        <v/>
      </c>
      <c r="S113">
        <f t="shared" si="5"/>
        <v>250</v>
      </c>
      <c r="T113">
        <f t="shared" si="6"/>
        <v>0</v>
      </c>
      <c r="U113">
        <f t="shared" si="7"/>
        <v>250</v>
      </c>
    </row>
    <row r="114" spans="1:21" ht="96" x14ac:dyDescent="0.2">
      <c r="A114">
        <v>232</v>
      </c>
      <c r="B114" s="2" t="s">
        <v>4</v>
      </c>
      <c r="C114" s="1">
        <v>43965.429440405096</v>
      </c>
      <c r="D114" s="2" t="s">
        <v>439</v>
      </c>
      <c r="E114" s="2" t="s">
        <v>31</v>
      </c>
      <c r="F114" s="2" t="s">
        <v>72</v>
      </c>
      <c r="G114" s="2" t="s">
        <v>35</v>
      </c>
      <c r="H114" s="2" t="s">
        <v>19</v>
      </c>
      <c r="I114" s="2" t="s">
        <v>7</v>
      </c>
      <c r="J114" s="2" t="s">
        <v>6</v>
      </c>
      <c r="K114" s="2" t="s">
        <v>77</v>
      </c>
      <c r="L114" s="2" t="s">
        <v>12</v>
      </c>
      <c r="M114" s="2" t="s">
        <v>113</v>
      </c>
      <c r="N114" s="2" t="s">
        <v>14</v>
      </c>
      <c r="O114" s="2" t="s">
        <v>440</v>
      </c>
      <c r="P114" s="2" t="s">
        <v>19</v>
      </c>
      <c r="Q114" s="2" t="s">
        <v>19</v>
      </c>
      <c r="R114" t="str">
        <f t="shared" si="4"/>
        <v/>
      </c>
      <c r="S114">
        <f t="shared" si="5"/>
        <v>150</v>
      </c>
      <c r="T114">
        <f t="shared" si="6"/>
        <v>0</v>
      </c>
      <c r="U114">
        <f t="shared" si="7"/>
        <v>150</v>
      </c>
    </row>
    <row r="115" spans="1:21" ht="32" x14ac:dyDescent="0.2">
      <c r="A115">
        <v>97</v>
      </c>
      <c r="B115" s="2" t="s">
        <v>4</v>
      </c>
      <c r="C115" s="1">
        <v>43965.440150057868</v>
      </c>
      <c r="D115" s="2" t="s">
        <v>442</v>
      </c>
      <c r="E115" s="2" t="s">
        <v>31</v>
      </c>
      <c r="F115" s="2" t="s">
        <v>8</v>
      </c>
      <c r="G115" s="2" t="s">
        <v>9</v>
      </c>
      <c r="H115" s="2" t="s">
        <v>10</v>
      </c>
      <c r="I115" s="2" t="s">
        <v>7</v>
      </c>
      <c r="J115" s="2" t="s">
        <v>6</v>
      </c>
      <c r="K115" s="2" t="s">
        <v>32</v>
      </c>
      <c r="L115" s="2" t="s">
        <v>12</v>
      </c>
      <c r="M115" s="2" t="s">
        <v>42</v>
      </c>
      <c r="N115" s="2" t="s">
        <v>14</v>
      </c>
      <c r="O115" s="2" t="s">
        <v>6</v>
      </c>
      <c r="P115" s="2" t="s">
        <v>10</v>
      </c>
      <c r="Q115" s="2" t="s">
        <v>10</v>
      </c>
      <c r="R115" t="str">
        <f t="shared" si="4"/>
        <v/>
      </c>
      <c r="S115">
        <f t="shared" si="5"/>
        <v>75</v>
      </c>
      <c r="T115">
        <f t="shared" si="6"/>
        <v>0</v>
      </c>
      <c r="U115">
        <f t="shared" si="7"/>
        <v>75</v>
      </c>
    </row>
    <row r="116" spans="1:21" ht="80" x14ac:dyDescent="0.2">
      <c r="A116">
        <v>121</v>
      </c>
      <c r="B116" s="2" t="s">
        <v>4</v>
      </c>
      <c r="C116" s="1">
        <v>43965.61284548611</v>
      </c>
      <c r="D116" s="2" t="s">
        <v>446</v>
      </c>
      <c r="E116" s="2" t="s">
        <v>7</v>
      </c>
      <c r="F116" s="2" t="s">
        <v>8</v>
      </c>
      <c r="G116" s="2" t="s">
        <v>35</v>
      </c>
      <c r="H116" s="2" t="s">
        <v>10</v>
      </c>
      <c r="I116" s="2" t="s">
        <v>7</v>
      </c>
      <c r="J116" s="2" t="s">
        <v>6</v>
      </c>
      <c r="K116" s="2" t="s">
        <v>11</v>
      </c>
      <c r="L116" s="2" t="s">
        <v>12</v>
      </c>
      <c r="M116" s="2" t="s">
        <v>22</v>
      </c>
      <c r="N116" s="2" t="s">
        <v>14</v>
      </c>
      <c r="O116" s="2" t="s">
        <v>447</v>
      </c>
      <c r="P116" s="2" t="s">
        <v>10</v>
      </c>
      <c r="Q116" s="2" t="s">
        <v>10</v>
      </c>
      <c r="R116" t="str">
        <f t="shared" si="4"/>
        <v/>
      </c>
      <c r="S116">
        <f t="shared" si="5"/>
        <v>75</v>
      </c>
      <c r="T116">
        <f t="shared" si="6"/>
        <v>0</v>
      </c>
      <c r="U116">
        <f t="shared" si="7"/>
        <v>75</v>
      </c>
    </row>
    <row r="117" spans="1:21" ht="32" x14ac:dyDescent="0.2">
      <c r="A117">
        <v>347</v>
      </c>
      <c r="B117" s="2" t="s">
        <v>4</v>
      </c>
      <c r="C117" s="1">
        <v>43966.556551932874</v>
      </c>
      <c r="D117" s="2" t="s">
        <v>455</v>
      </c>
      <c r="E117" s="2" t="s">
        <v>18</v>
      </c>
      <c r="F117" s="2" t="s">
        <v>72</v>
      </c>
      <c r="G117" s="2" t="s">
        <v>17</v>
      </c>
      <c r="H117" s="2" t="s">
        <v>10</v>
      </c>
      <c r="I117" s="2" t="s">
        <v>7</v>
      </c>
      <c r="J117" s="2" t="s">
        <v>6</v>
      </c>
      <c r="K117" s="2" t="s">
        <v>77</v>
      </c>
      <c r="L117" s="2" t="s">
        <v>87</v>
      </c>
      <c r="M117" s="2" t="s">
        <v>25</v>
      </c>
      <c r="N117" s="2" t="s">
        <v>7</v>
      </c>
      <c r="O117" s="2" t="s">
        <v>6</v>
      </c>
      <c r="P117" s="2" t="s">
        <v>10</v>
      </c>
      <c r="Q117" s="2" t="s">
        <v>10</v>
      </c>
      <c r="R117" t="str">
        <f t="shared" si="4"/>
        <v/>
      </c>
      <c r="S117">
        <f t="shared" si="5"/>
        <v>75</v>
      </c>
      <c r="T117">
        <f t="shared" si="6"/>
        <v>0</v>
      </c>
      <c r="U117">
        <f t="shared" si="7"/>
        <v>75</v>
      </c>
    </row>
    <row r="118" spans="1:21" ht="64" x14ac:dyDescent="0.2">
      <c r="A118">
        <v>340</v>
      </c>
      <c r="B118" s="2" t="s">
        <v>4</v>
      </c>
      <c r="C118" s="1">
        <v>43968.022897164352</v>
      </c>
      <c r="D118" s="2" t="s">
        <v>458</v>
      </c>
      <c r="E118" s="2" t="s">
        <v>31</v>
      </c>
      <c r="F118" s="2" t="s">
        <v>8</v>
      </c>
      <c r="G118" s="2" t="s">
        <v>9</v>
      </c>
      <c r="H118" s="2" t="s">
        <v>46</v>
      </c>
      <c r="I118" s="2" t="s">
        <v>7</v>
      </c>
      <c r="J118" s="2" t="s">
        <v>6</v>
      </c>
      <c r="K118" s="2" t="s">
        <v>146</v>
      </c>
      <c r="L118" s="2" t="s">
        <v>12</v>
      </c>
      <c r="M118" s="2" t="s">
        <v>113</v>
      </c>
      <c r="N118" s="2" t="s">
        <v>14</v>
      </c>
      <c r="O118" s="2" t="s">
        <v>459</v>
      </c>
      <c r="P118" s="2" t="s">
        <v>46</v>
      </c>
      <c r="Q118" s="2" t="s">
        <v>46</v>
      </c>
      <c r="R118" t="str">
        <f t="shared" si="4"/>
        <v/>
      </c>
      <c r="S118">
        <f t="shared" si="5"/>
        <v>300</v>
      </c>
      <c r="T118">
        <f t="shared" si="6"/>
        <v>0</v>
      </c>
      <c r="U118">
        <f t="shared" si="7"/>
        <v>300</v>
      </c>
    </row>
    <row r="119" spans="1:21" ht="32" x14ac:dyDescent="0.2">
      <c r="A119">
        <v>114</v>
      </c>
      <c r="B119" s="2" t="s">
        <v>4</v>
      </c>
      <c r="C119" s="1">
        <v>43959.253085381948</v>
      </c>
      <c r="D119" s="2" t="s">
        <v>28</v>
      </c>
      <c r="E119" s="2" t="s">
        <v>18</v>
      </c>
      <c r="F119" s="2" t="s">
        <v>29</v>
      </c>
      <c r="G119" s="2" t="s">
        <v>17</v>
      </c>
      <c r="H119" s="2" t="s">
        <v>30</v>
      </c>
      <c r="I119" s="2" t="s">
        <v>31</v>
      </c>
      <c r="J119" s="2" t="s">
        <v>30</v>
      </c>
      <c r="K119" s="2" t="s">
        <v>32</v>
      </c>
      <c r="L119" s="2" t="s">
        <v>33</v>
      </c>
      <c r="M119" s="2" t="s">
        <v>25</v>
      </c>
      <c r="N119" s="2" t="s">
        <v>7</v>
      </c>
      <c r="O119" s="2" t="s">
        <v>6</v>
      </c>
      <c r="P119" s="2" t="s">
        <v>30</v>
      </c>
      <c r="Q119" s="2" t="s">
        <v>30</v>
      </c>
      <c r="R119" t="str">
        <f t="shared" si="4"/>
        <v/>
      </c>
      <c r="S119">
        <f t="shared" si="5"/>
        <v>400</v>
      </c>
      <c r="T119">
        <f t="shared" si="6"/>
        <v>400</v>
      </c>
      <c r="U119">
        <f t="shared" si="7"/>
        <v>400</v>
      </c>
    </row>
    <row r="120" spans="1:21" ht="48" x14ac:dyDescent="0.2">
      <c r="A120">
        <v>153</v>
      </c>
      <c r="B120" s="2" t="s">
        <v>4</v>
      </c>
      <c r="C120" s="1">
        <v>43959.263702523145</v>
      </c>
      <c r="D120" s="2" t="s">
        <v>58</v>
      </c>
      <c r="E120" s="2" t="s">
        <v>7</v>
      </c>
      <c r="F120" s="2" t="s">
        <v>8</v>
      </c>
      <c r="G120" s="2" t="s">
        <v>17</v>
      </c>
      <c r="H120" s="2" t="s">
        <v>53</v>
      </c>
      <c r="I120" s="2" t="s">
        <v>31</v>
      </c>
      <c r="J120" s="2" t="s">
        <v>53</v>
      </c>
      <c r="K120" s="2" t="s">
        <v>11</v>
      </c>
      <c r="L120" s="2" t="s">
        <v>59</v>
      </c>
      <c r="M120" s="2" t="s">
        <v>55</v>
      </c>
      <c r="N120" s="2" t="s">
        <v>39</v>
      </c>
      <c r="O120" s="2" t="s">
        <v>60</v>
      </c>
      <c r="P120" s="2" t="s">
        <v>53</v>
      </c>
      <c r="Q120" s="2" t="s">
        <v>53</v>
      </c>
      <c r="R120" t="str">
        <f t="shared" si="4"/>
        <v/>
      </c>
      <c r="S120">
        <f t="shared" si="5"/>
        <v>250</v>
      </c>
      <c r="T120">
        <f t="shared" si="6"/>
        <v>250</v>
      </c>
      <c r="U120">
        <f t="shared" si="7"/>
        <v>250</v>
      </c>
    </row>
    <row r="121" spans="1:21" ht="192" x14ac:dyDescent="0.2">
      <c r="A121">
        <v>367</v>
      </c>
      <c r="B121" s="2" t="s">
        <v>4</v>
      </c>
      <c r="C121" s="1">
        <v>43959.274533946758</v>
      </c>
      <c r="D121" s="2" t="s">
        <v>78</v>
      </c>
      <c r="E121" s="2" t="s">
        <v>31</v>
      </c>
      <c r="F121" s="2" t="s">
        <v>8</v>
      </c>
      <c r="G121" s="2" t="s">
        <v>35</v>
      </c>
      <c r="H121" s="2" t="s">
        <v>53</v>
      </c>
      <c r="I121" s="2" t="s">
        <v>31</v>
      </c>
      <c r="J121" s="2" t="s">
        <v>53</v>
      </c>
      <c r="K121" s="2" t="s">
        <v>37</v>
      </c>
      <c r="L121" s="2" t="s">
        <v>12</v>
      </c>
      <c r="M121" s="2" t="s">
        <v>25</v>
      </c>
      <c r="N121" s="2" t="s">
        <v>7</v>
      </c>
      <c r="O121" s="2" t="s">
        <v>79</v>
      </c>
      <c r="P121" s="2" t="s">
        <v>53</v>
      </c>
      <c r="Q121" s="2" t="s">
        <v>53</v>
      </c>
      <c r="R121" t="str">
        <f t="shared" si="4"/>
        <v/>
      </c>
      <c r="S121">
        <f t="shared" si="5"/>
        <v>250</v>
      </c>
      <c r="T121">
        <f t="shared" si="6"/>
        <v>250</v>
      </c>
      <c r="U121">
        <f t="shared" si="7"/>
        <v>250</v>
      </c>
    </row>
    <row r="122" spans="1:21" ht="16" x14ac:dyDescent="0.2">
      <c r="A122">
        <v>145</v>
      </c>
      <c r="B122" s="2" t="s">
        <v>4</v>
      </c>
      <c r="C122" s="1">
        <v>43959.27691291667</v>
      </c>
      <c r="D122" s="2" t="s">
        <v>86</v>
      </c>
      <c r="E122" s="2" t="s">
        <v>31</v>
      </c>
      <c r="F122" s="2" t="s">
        <v>8</v>
      </c>
      <c r="G122" s="2" t="s">
        <v>9</v>
      </c>
      <c r="H122" s="2" t="s">
        <v>41</v>
      </c>
      <c r="I122" s="2" t="s">
        <v>31</v>
      </c>
      <c r="J122" s="2" t="s">
        <v>46</v>
      </c>
      <c r="K122" s="2" t="s">
        <v>20</v>
      </c>
      <c r="L122" s="2" t="s">
        <v>87</v>
      </c>
      <c r="M122" s="2" t="s">
        <v>22</v>
      </c>
      <c r="N122" s="2" t="s">
        <v>7</v>
      </c>
      <c r="O122" s="2" t="s">
        <v>6</v>
      </c>
      <c r="P122" s="2" t="s">
        <v>41</v>
      </c>
      <c r="Q122" s="2" t="s">
        <v>46</v>
      </c>
      <c r="R122" t="str">
        <f t="shared" si="4"/>
        <v>$300</v>
      </c>
      <c r="S122">
        <f t="shared" si="5"/>
        <v>350</v>
      </c>
      <c r="T122">
        <f t="shared" si="6"/>
        <v>300</v>
      </c>
      <c r="U122">
        <f t="shared" si="7"/>
        <v>300</v>
      </c>
    </row>
    <row r="123" spans="1:21" ht="32" x14ac:dyDescent="0.2">
      <c r="A123">
        <v>225</v>
      </c>
      <c r="B123" s="2" t="s">
        <v>4</v>
      </c>
      <c r="C123" s="1">
        <v>43959.281845925929</v>
      </c>
      <c r="D123" s="2" t="s">
        <v>92</v>
      </c>
      <c r="E123" s="2" t="s">
        <v>18</v>
      </c>
      <c r="F123" s="2" t="s">
        <v>29</v>
      </c>
      <c r="G123" s="2" t="s">
        <v>81</v>
      </c>
      <c r="H123" s="2" t="s">
        <v>30</v>
      </c>
      <c r="I123" s="2" t="s">
        <v>31</v>
      </c>
      <c r="J123" s="2" t="s">
        <v>36</v>
      </c>
      <c r="K123" s="2" t="s">
        <v>37</v>
      </c>
      <c r="L123" s="2" t="s">
        <v>12</v>
      </c>
      <c r="M123" s="2" t="s">
        <v>25</v>
      </c>
      <c r="N123" s="2" t="s">
        <v>7</v>
      </c>
      <c r="O123" s="2" t="s">
        <v>93</v>
      </c>
      <c r="P123" s="2" t="s">
        <v>30</v>
      </c>
      <c r="Q123" s="2" t="s">
        <v>36</v>
      </c>
      <c r="R123" t="str">
        <f t="shared" si="4"/>
        <v>$200</v>
      </c>
      <c r="S123">
        <f t="shared" si="5"/>
        <v>400</v>
      </c>
      <c r="T123">
        <f t="shared" si="6"/>
        <v>200</v>
      </c>
      <c r="U123">
        <f t="shared" si="7"/>
        <v>200</v>
      </c>
    </row>
    <row r="124" spans="1:21" ht="48" x14ac:dyDescent="0.2">
      <c r="A124">
        <v>113</v>
      </c>
      <c r="B124" s="2" t="s">
        <v>4</v>
      </c>
      <c r="C124" s="1">
        <v>43959.294399236111</v>
      </c>
      <c r="D124" s="2" t="s">
        <v>101</v>
      </c>
      <c r="E124" s="2" t="s">
        <v>31</v>
      </c>
      <c r="F124" s="2" t="s">
        <v>8</v>
      </c>
      <c r="G124" s="2" t="s">
        <v>35</v>
      </c>
      <c r="H124" s="2" t="s">
        <v>10</v>
      </c>
      <c r="I124" s="2" t="s">
        <v>31</v>
      </c>
      <c r="J124" s="2" t="s">
        <v>10</v>
      </c>
      <c r="K124" s="2" t="s">
        <v>11</v>
      </c>
      <c r="L124" s="2" t="s">
        <v>102</v>
      </c>
      <c r="M124" s="2" t="s">
        <v>55</v>
      </c>
      <c r="N124" s="2" t="s">
        <v>14</v>
      </c>
      <c r="O124" s="2" t="s">
        <v>6</v>
      </c>
      <c r="P124" s="2" t="s">
        <v>10</v>
      </c>
      <c r="Q124" s="2" t="s">
        <v>10</v>
      </c>
      <c r="R124" t="str">
        <f t="shared" si="4"/>
        <v/>
      </c>
      <c r="S124">
        <f t="shared" si="5"/>
        <v>75</v>
      </c>
      <c r="T124">
        <f t="shared" si="6"/>
        <v>75</v>
      </c>
      <c r="U124">
        <f t="shared" si="7"/>
        <v>75</v>
      </c>
    </row>
    <row r="125" spans="1:21" ht="32" x14ac:dyDescent="0.2">
      <c r="A125">
        <v>277</v>
      </c>
      <c r="B125" s="2" t="s">
        <v>4</v>
      </c>
      <c r="C125" s="1">
        <v>43959.298926388889</v>
      </c>
      <c r="D125" s="2" t="s">
        <v>106</v>
      </c>
      <c r="E125" s="2" t="s">
        <v>7</v>
      </c>
      <c r="F125" s="2" t="s">
        <v>8</v>
      </c>
      <c r="G125" s="2" t="s">
        <v>104</v>
      </c>
      <c r="H125" s="2" t="s">
        <v>107</v>
      </c>
      <c r="I125" s="2" t="s">
        <v>31</v>
      </c>
      <c r="J125" s="2" t="s">
        <v>53</v>
      </c>
      <c r="K125" s="2" t="s">
        <v>11</v>
      </c>
      <c r="L125" s="2" t="s">
        <v>12</v>
      </c>
      <c r="M125" s="2" t="s">
        <v>22</v>
      </c>
      <c r="N125" s="2" t="s">
        <v>14</v>
      </c>
      <c r="O125" s="2" t="s">
        <v>6</v>
      </c>
      <c r="P125" s="2" t="s">
        <v>107</v>
      </c>
      <c r="Q125" s="2" t="s">
        <v>53</v>
      </c>
      <c r="R125" t="str">
        <f t="shared" si="4"/>
        <v>$250</v>
      </c>
      <c r="S125">
        <f t="shared" si="5"/>
        <v>500</v>
      </c>
      <c r="T125">
        <f t="shared" si="6"/>
        <v>250</v>
      </c>
      <c r="U125">
        <f t="shared" si="7"/>
        <v>250</v>
      </c>
    </row>
    <row r="126" spans="1:21" ht="80" x14ac:dyDescent="0.2">
      <c r="A126">
        <v>117</v>
      </c>
      <c r="B126" s="2" t="s">
        <v>4</v>
      </c>
      <c r="C126" s="1">
        <v>43959.299425486111</v>
      </c>
      <c r="D126" s="2" t="s">
        <v>108</v>
      </c>
      <c r="E126" s="2" t="s">
        <v>7</v>
      </c>
      <c r="F126" s="2" t="s">
        <v>8</v>
      </c>
      <c r="G126" s="2" t="s">
        <v>9</v>
      </c>
      <c r="H126" s="2" t="s">
        <v>19</v>
      </c>
      <c r="I126" s="2" t="s">
        <v>31</v>
      </c>
      <c r="J126" s="2" t="s">
        <v>19</v>
      </c>
      <c r="K126" s="2" t="s">
        <v>77</v>
      </c>
      <c r="L126" s="2" t="s">
        <v>21</v>
      </c>
      <c r="M126" s="2" t="s">
        <v>85</v>
      </c>
      <c r="N126" s="2" t="s">
        <v>7</v>
      </c>
      <c r="O126" s="2" t="s">
        <v>6</v>
      </c>
      <c r="P126" s="2" t="s">
        <v>19</v>
      </c>
      <c r="Q126" s="2" t="s">
        <v>19</v>
      </c>
      <c r="R126" t="str">
        <f t="shared" si="4"/>
        <v/>
      </c>
      <c r="S126">
        <f t="shared" si="5"/>
        <v>150</v>
      </c>
      <c r="T126">
        <f t="shared" si="6"/>
        <v>150</v>
      </c>
      <c r="U126">
        <f t="shared" si="7"/>
        <v>150</v>
      </c>
    </row>
    <row r="127" spans="1:21" ht="96" x14ac:dyDescent="0.2">
      <c r="A127">
        <v>229</v>
      </c>
      <c r="B127" s="2" t="s">
        <v>4</v>
      </c>
      <c r="C127" s="1">
        <v>43959.300201678241</v>
      </c>
      <c r="D127" s="2" t="s">
        <v>109</v>
      </c>
      <c r="E127" s="2" t="s">
        <v>7</v>
      </c>
      <c r="F127" s="2" t="s">
        <v>8</v>
      </c>
      <c r="G127" s="2" t="s">
        <v>9</v>
      </c>
      <c r="H127" s="2" t="s">
        <v>19</v>
      </c>
      <c r="I127" s="2" t="s">
        <v>31</v>
      </c>
      <c r="J127" s="2" t="s">
        <v>10</v>
      </c>
      <c r="K127" s="2" t="s">
        <v>11</v>
      </c>
      <c r="L127" s="2" t="s">
        <v>12</v>
      </c>
      <c r="M127" s="2" t="s">
        <v>13</v>
      </c>
      <c r="N127" s="2" t="s">
        <v>7</v>
      </c>
      <c r="O127" s="2" t="s">
        <v>110</v>
      </c>
      <c r="P127" s="2" t="s">
        <v>19</v>
      </c>
      <c r="Q127" s="2" t="s">
        <v>10</v>
      </c>
      <c r="R127" t="str">
        <f t="shared" si="4"/>
        <v>Less than $150 USD</v>
      </c>
      <c r="S127">
        <f t="shared" si="5"/>
        <v>150</v>
      </c>
      <c r="T127">
        <f t="shared" si="6"/>
        <v>75</v>
      </c>
      <c r="U127">
        <f t="shared" si="7"/>
        <v>75</v>
      </c>
    </row>
    <row r="128" spans="1:21" ht="272" x14ac:dyDescent="0.2">
      <c r="A128">
        <v>649</v>
      </c>
      <c r="B128" s="2" t="s">
        <v>4</v>
      </c>
      <c r="C128" s="1">
        <v>43959.314191979167</v>
      </c>
      <c r="D128" s="2" t="s">
        <v>119</v>
      </c>
      <c r="E128" s="2" t="s">
        <v>31</v>
      </c>
      <c r="F128" s="2" t="s">
        <v>8</v>
      </c>
      <c r="G128" s="2" t="s">
        <v>17</v>
      </c>
      <c r="H128" s="2" t="s">
        <v>46</v>
      </c>
      <c r="I128" s="2" t="s">
        <v>31</v>
      </c>
      <c r="J128" s="2" t="s">
        <v>36</v>
      </c>
      <c r="K128" s="2" t="s">
        <v>20</v>
      </c>
      <c r="L128" s="2" t="s">
        <v>12</v>
      </c>
      <c r="M128" s="2" t="s">
        <v>55</v>
      </c>
      <c r="N128" s="2" t="s">
        <v>14</v>
      </c>
      <c r="O128" s="2" t="s">
        <v>120</v>
      </c>
      <c r="P128" s="2" t="s">
        <v>46</v>
      </c>
      <c r="Q128" s="2" t="s">
        <v>36</v>
      </c>
      <c r="R128" t="str">
        <f t="shared" si="4"/>
        <v>$200</v>
      </c>
      <c r="S128">
        <f t="shared" si="5"/>
        <v>300</v>
      </c>
      <c r="T128">
        <f t="shared" si="6"/>
        <v>200</v>
      </c>
      <c r="U128">
        <f t="shared" si="7"/>
        <v>200</v>
      </c>
    </row>
    <row r="129" spans="1:21" ht="32" x14ac:dyDescent="0.2">
      <c r="A129">
        <v>68</v>
      </c>
      <c r="B129" s="2" t="s">
        <v>4</v>
      </c>
      <c r="C129" s="1">
        <v>43959.317611018516</v>
      </c>
      <c r="D129" s="2" t="s">
        <v>124</v>
      </c>
      <c r="E129" s="2" t="s">
        <v>31</v>
      </c>
      <c r="F129" s="2" t="s">
        <v>29</v>
      </c>
      <c r="G129" s="2" t="s">
        <v>17</v>
      </c>
      <c r="H129" s="2" t="s">
        <v>10</v>
      </c>
      <c r="I129" s="2" t="s">
        <v>31</v>
      </c>
      <c r="J129" s="2" t="s">
        <v>10</v>
      </c>
      <c r="K129" s="2" t="s">
        <v>11</v>
      </c>
      <c r="L129" s="2" t="s">
        <v>12</v>
      </c>
      <c r="M129" s="2" t="s">
        <v>42</v>
      </c>
      <c r="N129" s="2" t="s">
        <v>14</v>
      </c>
      <c r="O129" s="2" t="s">
        <v>6</v>
      </c>
      <c r="P129" s="2" t="s">
        <v>10</v>
      </c>
      <c r="Q129" s="2" t="s">
        <v>10</v>
      </c>
      <c r="R129" t="str">
        <f t="shared" si="4"/>
        <v/>
      </c>
      <c r="S129">
        <f t="shared" si="5"/>
        <v>75</v>
      </c>
      <c r="T129">
        <f t="shared" si="6"/>
        <v>75</v>
      </c>
      <c r="U129">
        <f t="shared" si="7"/>
        <v>75</v>
      </c>
    </row>
    <row r="130" spans="1:21" ht="32" x14ac:dyDescent="0.2">
      <c r="A130">
        <v>392</v>
      </c>
      <c r="B130" s="2" t="s">
        <v>4</v>
      </c>
      <c r="C130" s="1">
        <v>43959.320279085645</v>
      </c>
      <c r="D130" s="2" t="s">
        <v>131</v>
      </c>
      <c r="E130" s="2" t="s">
        <v>31</v>
      </c>
      <c r="F130" s="2" t="s">
        <v>29</v>
      </c>
      <c r="G130" s="2" t="s">
        <v>35</v>
      </c>
      <c r="H130" s="2" t="s">
        <v>46</v>
      </c>
      <c r="I130" s="2" t="s">
        <v>31</v>
      </c>
      <c r="J130" s="2" t="s">
        <v>53</v>
      </c>
      <c r="K130" s="2" t="s">
        <v>62</v>
      </c>
      <c r="L130" s="2" t="s">
        <v>27</v>
      </c>
      <c r="M130" s="2" t="s">
        <v>42</v>
      </c>
      <c r="N130" s="2" t="s">
        <v>7</v>
      </c>
      <c r="O130" s="2" t="s">
        <v>6</v>
      </c>
      <c r="P130" s="2" t="s">
        <v>46</v>
      </c>
      <c r="Q130" s="2" t="s">
        <v>53</v>
      </c>
      <c r="R130" t="str">
        <f t="shared" si="4"/>
        <v>$250</v>
      </c>
      <c r="S130">
        <f t="shared" si="5"/>
        <v>300</v>
      </c>
      <c r="T130">
        <f t="shared" si="6"/>
        <v>250</v>
      </c>
      <c r="U130">
        <f t="shared" si="7"/>
        <v>250</v>
      </c>
    </row>
    <row r="131" spans="1:21" ht="32" x14ac:dyDescent="0.2">
      <c r="A131">
        <v>274</v>
      </c>
      <c r="B131" s="2" t="s">
        <v>4</v>
      </c>
      <c r="C131" s="1">
        <v>43959.327781574073</v>
      </c>
      <c r="D131" s="2" t="s">
        <v>136</v>
      </c>
      <c r="E131" s="2" t="s">
        <v>7</v>
      </c>
      <c r="F131" s="2" t="s">
        <v>8</v>
      </c>
      <c r="G131" s="2" t="s">
        <v>35</v>
      </c>
      <c r="H131" s="2" t="s">
        <v>30</v>
      </c>
      <c r="I131" s="2" t="s">
        <v>31</v>
      </c>
      <c r="J131" s="2" t="s">
        <v>46</v>
      </c>
      <c r="K131" s="2" t="s">
        <v>37</v>
      </c>
      <c r="L131" s="2" t="s">
        <v>12</v>
      </c>
      <c r="M131" s="2" t="s">
        <v>25</v>
      </c>
      <c r="N131" s="2" t="s">
        <v>7</v>
      </c>
      <c r="O131" s="2" t="s">
        <v>6</v>
      </c>
      <c r="P131" s="2" t="s">
        <v>30</v>
      </c>
      <c r="Q131" s="2" t="s">
        <v>46</v>
      </c>
      <c r="R131" t="str">
        <f t="shared" ref="R131:R194" si="8">IF((P131=Q131),"",Q131)</f>
        <v>$300</v>
      </c>
      <c r="S131">
        <f t="shared" ref="S131:S194" si="9">IF(H131="Less than $150 USD",75,_xlfn.NUMBERVALUE(RIGHT(H131,3)))</f>
        <v>400</v>
      </c>
      <c r="T131">
        <f t="shared" ref="T131:T194" si="10">IF(J131="Less than $150 USD",75,IF(J131="I wouldn't attend at all",0,_xlfn.NUMBERVALUE(RIGHT(J131,3))))</f>
        <v>300</v>
      </c>
      <c r="U131">
        <f t="shared" ref="U131:U194" si="11">IF(I131="No",S131,MIN(S131,T131))</f>
        <v>300</v>
      </c>
    </row>
    <row r="132" spans="1:21" ht="32" x14ac:dyDescent="0.2">
      <c r="A132">
        <v>132</v>
      </c>
      <c r="B132" s="2" t="s">
        <v>4</v>
      </c>
      <c r="C132" s="1">
        <v>43959.334237060182</v>
      </c>
      <c r="D132" s="2" t="s">
        <v>139</v>
      </c>
      <c r="E132" s="2" t="s">
        <v>7</v>
      </c>
      <c r="F132" s="2" t="s">
        <v>8</v>
      </c>
      <c r="G132" s="2" t="s">
        <v>17</v>
      </c>
      <c r="H132" s="2" t="s">
        <v>46</v>
      </c>
      <c r="I132" s="2" t="s">
        <v>31</v>
      </c>
      <c r="J132" s="2" t="s">
        <v>46</v>
      </c>
      <c r="K132" s="2" t="s">
        <v>134</v>
      </c>
      <c r="L132" s="2" t="s">
        <v>12</v>
      </c>
      <c r="M132" s="2" t="s">
        <v>25</v>
      </c>
      <c r="N132" s="2" t="s">
        <v>14</v>
      </c>
      <c r="O132" s="2" t="s">
        <v>6</v>
      </c>
      <c r="P132" s="2" t="s">
        <v>46</v>
      </c>
      <c r="Q132" s="2" t="s">
        <v>46</v>
      </c>
      <c r="R132" t="str">
        <f t="shared" si="8"/>
        <v/>
      </c>
      <c r="S132">
        <f t="shared" si="9"/>
        <v>300</v>
      </c>
      <c r="T132">
        <f t="shared" si="10"/>
        <v>300</v>
      </c>
      <c r="U132">
        <f t="shared" si="11"/>
        <v>300</v>
      </c>
    </row>
    <row r="133" spans="1:21" ht="32" x14ac:dyDescent="0.2">
      <c r="A133">
        <v>154</v>
      </c>
      <c r="B133" s="2" t="s">
        <v>4</v>
      </c>
      <c r="C133" s="1">
        <v>43959.334967974537</v>
      </c>
      <c r="D133" s="2" t="s">
        <v>140</v>
      </c>
      <c r="E133" s="2" t="s">
        <v>7</v>
      </c>
      <c r="F133" s="2" t="s">
        <v>8</v>
      </c>
      <c r="G133" s="2" t="s">
        <v>35</v>
      </c>
      <c r="H133" s="2" t="s">
        <v>19</v>
      </c>
      <c r="I133" s="2" t="s">
        <v>31</v>
      </c>
      <c r="J133" s="2" t="s">
        <v>10</v>
      </c>
      <c r="K133" s="2" t="s">
        <v>11</v>
      </c>
      <c r="L133" s="2" t="s">
        <v>12</v>
      </c>
      <c r="M133" s="2" t="s">
        <v>85</v>
      </c>
      <c r="N133" s="2" t="s">
        <v>7</v>
      </c>
      <c r="O133" s="2" t="s">
        <v>141</v>
      </c>
      <c r="P133" s="2" t="s">
        <v>19</v>
      </c>
      <c r="Q133" s="2" t="s">
        <v>10</v>
      </c>
      <c r="R133" t="str">
        <f t="shared" si="8"/>
        <v>Less than $150 USD</v>
      </c>
      <c r="S133">
        <f t="shared" si="9"/>
        <v>150</v>
      </c>
      <c r="T133">
        <f t="shared" si="10"/>
        <v>75</v>
      </c>
      <c r="U133">
        <f t="shared" si="11"/>
        <v>75</v>
      </c>
    </row>
    <row r="134" spans="1:21" ht="32" x14ac:dyDescent="0.2">
      <c r="A134">
        <v>105</v>
      </c>
      <c r="B134" s="2" t="s">
        <v>4</v>
      </c>
      <c r="C134" s="1">
        <v>43959.335474016203</v>
      </c>
      <c r="D134" s="2" t="s">
        <v>142</v>
      </c>
      <c r="E134" s="2" t="s">
        <v>18</v>
      </c>
      <c r="F134" s="2" t="s">
        <v>29</v>
      </c>
      <c r="G134" s="2" t="s">
        <v>104</v>
      </c>
      <c r="H134" s="2" t="s">
        <v>30</v>
      </c>
      <c r="I134" s="2" t="s">
        <v>31</v>
      </c>
      <c r="J134" s="2" t="s">
        <v>36</v>
      </c>
      <c r="K134" s="2" t="s">
        <v>143</v>
      </c>
      <c r="L134" s="2" t="s">
        <v>12</v>
      </c>
      <c r="M134" s="2" t="s">
        <v>25</v>
      </c>
      <c r="N134" s="2" t="s">
        <v>7</v>
      </c>
      <c r="O134" s="2" t="s">
        <v>144</v>
      </c>
      <c r="P134" s="2" t="s">
        <v>30</v>
      </c>
      <c r="Q134" s="2" t="s">
        <v>36</v>
      </c>
      <c r="R134" t="str">
        <f t="shared" si="8"/>
        <v>$200</v>
      </c>
      <c r="S134">
        <f t="shared" si="9"/>
        <v>400</v>
      </c>
      <c r="T134">
        <f t="shared" si="10"/>
        <v>200</v>
      </c>
      <c r="U134">
        <f t="shared" si="11"/>
        <v>200</v>
      </c>
    </row>
    <row r="135" spans="1:21" ht="32" x14ac:dyDescent="0.2">
      <c r="A135">
        <v>137</v>
      </c>
      <c r="B135" s="2" t="s">
        <v>4</v>
      </c>
      <c r="C135" s="1">
        <v>43959.335483773146</v>
      </c>
      <c r="D135" s="2" t="s">
        <v>145</v>
      </c>
      <c r="E135" s="2" t="s">
        <v>18</v>
      </c>
      <c r="F135" s="2" t="s">
        <v>29</v>
      </c>
      <c r="G135" s="2" t="s">
        <v>81</v>
      </c>
      <c r="H135" s="2" t="s">
        <v>53</v>
      </c>
      <c r="I135" s="2" t="s">
        <v>31</v>
      </c>
      <c r="J135" s="2" t="s">
        <v>19</v>
      </c>
      <c r="K135" s="2" t="s">
        <v>146</v>
      </c>
      <c r="L135" s="2" t="s">
        <v>12</v>
      </c>
      <c r="M135" s="2" t="s">
        <v>42</v>
      </c>
      <c r="N135" s="2" t="s">
        <v>14</v>
      </c>
      <c r="O135" s="2" t="s">
        <v>6</v>
      </c>
      <c r="P135" s="2" t="s">
        <v>53</v>
      </c>
      <c r="Q135" s="2" t="s">
        <v>19</v>
      </c>
      <c r="R135" t="str">
        <f t="shared" si="8"/>
        <v>$150</v>
      </c>
      <c r="S135">
        <f t="shared" si="9"/>
        <v>250</v>
      </c>
      <c r="T135">
        <f t="shared" si="10"/>
        <v>150</v>
      </c>
      <c r="U135">
        <f t="shared" si="11"/>
        <v>150</v>
      </c>
    </row>
    <row r="136" spans="1:21" ht="160" x14ac:dyDescent="0.2">
      <c r="A136">
        <v>4504</v>
      </c>
      <c r="B136" s="2" t="s">
        <v>4</v>
      </c>
      <c r="C136" s="1">
        <v>43959.339182025462</v>
      </c>
      <c r="D136" s="2" t="s">
        <v>148</v>
      </c>
      <c r="E136" s="2" t="s">
        <v>31</v>
      </c>
      <c r="F136" s="2" t="s">
        <v>8</v>
      </c>
      <c r="G136" s="2" t="s">
        <v>104</v>
      </c>
      <c r="H136" s="2" t="s">
        <v>41</v>
      </c>
      <c r="I136" s="2" t="s">
        <v>31</v>
      </c>
      <c r="J136" s="2" t="s">
        <v>36</v>
      </c>
      <c r="K136" s="2" t="s">
        <v>20</v>
      </c>
      <c r="L136" s="2" t="s">
        <v>12</v>
      </c>
      <c r="M136" s="2" t="s">
        <v>25</v>
      </c>
      <c r="N136" s="2" t="s">
        <v>14</v>
      </c>
      <c r="O136" s="2" t="s">
        <v>149</v>
      </c>
      <c r="P136" s="2" t="s">
        <v>41</v>
      </c>
      <c r="Q136" s="2" t="s">
        <v>36</v>
      </c>
      <c r="R136" t="str">
        <f t="shared" si="8"/>
        <v>$200</v>
      </c>
      <c r="S136">
        <f t="shared" si="9"/>
        <v>350</v>
      </c>
      <c r="T136">
        <f t="shared" si="10"/>
        <v>200</v>
      </c>
      <c r="U136">
        <f t="shared" si="11"/>
        <v>200</v>
      </c>
    </row>
    <row r="137" spans="1:21" ht="32" x14ac:dyDescent="0.2">
      <c r="A137">
        <v>121</v>
      </c>
      <c r="B137" s="2" t="s">
        <v>4</v>
      </c>
      <c r="C137" s="1">
        <v>43959.359000868055</v>
      </c>
      <c r="D137" s="2" t="s">
        <v>159</v>
      </c>
      <c r="E137" s="2" t="s">
        <v>7</v>
      </c>
      <c r="F137" s="2" t="s">
        <v>8</v>
      </c>
      <c r="G137" s="2" t="s">
        <v>17</v>
      </c>
      <c r="H137" s="2" t="s">
        <v>36</v>
      </c>
      <c r="I137" s="2" t="s">
        <v>31</v>
      </c>
      <c r="J137" s="2" t="s">
        <v>19</v>
      </c>
      <c r="K137" s="2" t="s">
        <v>37</v>
      </c>
      <c r="L137" s="2" t="s">
        <v>12</v>
      </c>
      <c r="M137" s="2" t="s">
        <v>22</v>
      </c>
      <c r="N137" s="2" t="s">
        <v>7</v>
      </c>
      <c r="O137" s="2" t="s">
        <v>6</v>
      </c>
      <c r="P137" s="2" t="s">
        <v>36</v>
      </c>
      <c r="Q137" s="2" t="s">
        <v>19</v>
      </c>
      <c r="R137" t="str">
        <f t="shared" si="8"/>
        <v>$150</v>
      </c>
      <c r="S137">
        <f t="shared" si="9"/>
        <v>200</v>
      </c>
      <c r="T137">
        <f t="shared" si="10"/>
        <v>150</v>
      </c>
      <c r="U137">
        <f t="shared" si="11"/>
        <v>150</v>
      </c>
    </row>
    <row r="138" spans="1:21" ht="32" x14ac:dyDescent="0.2">
      <c r="A138">
        <v>101</v>
      </c>
      <c r="B138" s="2" t="s">
        <v>4</v>
      </c>
      <c r="C138" s="1">
        <v>43959.380410879632</v>
      </c>
      <c r="D138" s="2" t="s">
        <v>166</v>
      </c>
      <c r="E138" s="2" t="s">
        <v>31</v>
      </c>
      <c r="F138" s="2" t="s">
        <v>29</v>
      </c>
      <c r="G138" s="2" t="s">
        <v>81</v>
      </c>
      <c r="H138" s="2" t="s">
        <v>19</v>
      </c>
      <c r="I138" s="2" t="s">
        <v>31</v>
      </c>
      <c r="J138" s="2" t="s">
        <v>19</v>
      </c>
      <c r="K138" s="2" t="s">
        <v>6</v>
      </c>
      <c r="L138" s="2" t="s">
        <v>12</v>
      </c>
      <c r="M138" s="2" t="s">
        <v>6</v>
      </c>
      <c r="N138" s="2" t="s">
        <v>6</v>
      </c>
      <c r="O138" s="2" t="s">
        <v>6</v>
      </c>
      <c r="P138" s="2" t="s">
        <v>19</v>
      </c>
      <c r="Q138" s="2" t="s">
        <v>19</v>
      </c>
      <c r="R138" t="str">
        <f t="shared" si="8"/>
        <v/>
      </c>
      <c r="S138">
        <f t="shared" si="9"/>
        <v>150</v>
      </c>
      <c r="T138">
        <f t="shared" si="10"/>
        <v>150</v>
      </c>
      <c r="U138">
        <f t="shared" si="11"/>
        <v>150</v>
      </c>
    </row>
    <row r="139" spans="1:21" ht="32" x14ac:dyDescent="0.2">
      <c r="A139">
        <v>124</v>
      </c>
      <c r="B139" s="2" t="s">
        <v>4</v>
      </c>
      <c r="C139" s="1">
        <v>43959.403165405092</v>
      </c>
      <c r="D139" s="2" t="s">
        <v>172</v>
      </c>
      <c r="E139" s="2" t="s">
        <v>7</v>
      </c>
      <c r="F139" s="2" t="s">
        <v>8</v>
      </c>
      <c r="G139" s="2" t="s">
        <v>17</v>
      </c>
      <c r="H139" s="2" t="s">
        <v>10</v>
      </c>
      <c r="I139" s="2" t="s">
        <v>31</v>
      </c>
      <c r="J139" s="2" t="s">
        <v>165</v>
      </c>
      <c r="K139" s="2" t="s">
        <v>32</v>
      </c>
      <c r="L139" s="2" t="s">
        <v>12</v>
      </c>
      <c r="M139" s="2" t="s">
        <v>25</v>
      </c>
      <c r="N139" s="2" t="s">
        <v>7</v>
      </c>
      <c r="O139" s="2" t="s">
        <v>6</v>
      </c>
      <c r="P139" s="2" t="s">
        <v>10</v>
      </c>
      <c r="Q139" s="2" t="s">
        <v>165</v>
      </c>
      <c r="R139" t="str">
        <f t="shared" si="8"/>
        <v>I wouldn't attend at all</v>
      </c>
      <c r="S139">
        <f t="shared" si="9"/>
        <v>75</v>
      </c>
      <c r="T139">
        <f t="shared" si="10"/>
        <v>0</v>
      </c>
      <c r="U139">
        <f t="shared" si="11"/>
        <v>0</v>
      </c>
    </row>
    <row r="140" spans="1:21" ht="32" x14ac:dyDescent="0.2">
      <c r="A140">
        <v>148</v>
      </c>
      <c r="B140" s="2" t="s">
        <v>4</v>
      </c>
      <c r="C140" s="1">
        <v>43959.405172881947</v>
      </c>
      <c r="D140" s="2" t="s">
        <v>174</v>
      </c>
      <c r="E140" s="2" t="s">
        <v>7</v>
      </c>
      <c r="F140" s="2" t="s">
        <v>8</v>
      </c>
      <c r="G140" s="2" t="s">
        <v>9</v>
      </c>
      <c r="H140" s="2" t="s">
        <v>10</v>
      </c>
      <c r="I140" s="2" t="s">
        <v>31</v>
      </c>
      <c r="J140" s="2" t="s">
        <v>10</v>
      </c>
      <c r="K140" s="2" t="s">
        <v>11</v>
      </c>
      <c r="L140" s="2" t="s">
        <v>12</v>
      </c>
      <c r="M140" s="2" t="s">
        <v>25</v>
      </c>
      <c r="N140" s="2" t="s">
        <v>7</v>
      </c>
      <c r="O140" s="2" t="s">
        <v>6</v>
      </c>
      <c r="P140" s="2" t="s">
        <v>10</v>
      </c>
      <c r="Q140" s="2" t="s">
        <v>10</v>
      </c>
      <c r="R140" t="str">
        <f t="shared" si="8"/>
        <v/>
      </c>
      <c r="S140">
        <f t="shared" si="9"/>
        <v>75</v>
      </c>
      <c r="T140">
        <f t="shared" si="10"/>
        <v>75</v>
      </c>
      <c r="U140">
        <f t="shared" si="11"/>
        <v>75</v>
      </c>
    </row>
    <row r="141" spans="1:21" ht="160" x14ac:dyDescent="0.2">
      <c r="A141">
        <v>195</v>
      </c>
      <c r="B141" s="2" t="s">
        <v>4</v>
      </c>
      <c r="C141" s="1">
        <v>43959.406645416668</v>
      </c>
      <c r="D141" s="2" t="s">
        <v>176</v>
      </c>
      <c r="E141" s="2" t="s">
        <v>31</v>
      </c>
      <c r="F141" s="2" t="s">
        <v>8</v>
      </c>
      <c r="G141" s="2" t="s">
        <v>17</v>
      </c>
      <c r="H141" s="2" t="s">
        <v>107</v>
      </c>
      <c r="I141" s="2" t="s">
        <v>31</v>
      </c>
      <c r="J141" s="2" t="s">
        <v>53</v>
      </c>
      <c r="K141" s="2" t="s">
        <v>11</v>
      </c>
      <c r="L141" s="2" t="s">
        <v>12</v>
      </c>
      <c r="M141" s="2" t="s">
        <v>25</v>
      </c>
      <c r="N141" s="2" t="s">
        <v>7</v>
      </c>
      <c r="O141" s="2" t="s">
        <v>177</v>
      </c>
      <c r="P141" s="2" t="s">
        <v>107</v>
      </c>
      <c r="Q141" s="2" t="s">
        <v>53</v>
      </c>
      <c r="R141" t="str">
        <f t="shared" si="8"/>
        <v>$250</v>
      </c>
      <c r="S141">
        <f t="shared" si="9"/>
        <v>500</v>
      </c>
      <c r="T141">
        <f t="shared" si="10"/>
        <v>250</v>
      </c>
      <c r="U141">
        <f t="shared" si="11"/>
        <v>250</v>
      </c>
    </row>
    <row r="142" spans="1:21" ht="32" x14ac:dyDescent="0.2">
      <c r="A142">
        <v>1721</v>
      </c>
      <c r="B142" s="2" t="s">
        <v>4</v>
      </c>
      <c r="C142" s="1">
        <v>43959.408096516207</v>
      </c>
      <c r="D142" s="2" t="s">
        <v>181</v>
      </c>
      <c r="E142" s="2" t="s">
        <v>18</v>
      </c>
      <c r="F142" s="2" t="s">
        <v>8</v>
      </c>
      <c r="G142" s="2" t="s">
        <v>17</v>
      </c>
      <c r="H142" s="2" t="s">
        <v>46</v>
      </c>
      <c r="I142" s="2" t="s">
        <v>31</v>
      </c>
      <c r="J142" s="2" t="s">
        <v>36</v>
      </c>
      <c r="K142" s="2" t="s">
        <v>37</v>
      </c>
      <c r="L142" s="2" t="s">
        <v>12</v>
      </c>
      <c r="M142" s="2" t="s">
        <v>42</v>
      </c>
      <c r="N142" s="2" t="s">
        <v>14</v>
      </c>
      <c r="O142" s="2" t="s">
        <v>6</v>
      </c>
      <c r="P142" s="2" t="s">
        <v>46</v>
      </c>
      <c r="Q142" s="2" t="s">
        <v>36</v>
      </c>
      <c r="R142" t="str">
        <f t="shared" si="8"/>
        <v>$200</v>
      </c>
      <c r="S142">
        <f t="shared" si="9"/>
        <v>300</v>
      </c>
      <c r="T142">
        <f t="shared" si="10"/>
        <v>200</v>
      </c>
      <c r="U142">
        <f t="shared" si="11"/>
        <v>200</v>
      </c>
    </row>
    <row r="143" spans="1:21" ht="192" x14ac:dyDescent="0.2">
      <c r="A143">
        <v>341</v>
      </c>
      <c r="B143" s="2" t="s">
        <v>4</v>
      </c>
      <c r="C143" s="1">
        <v>43959.412194328703</v>
      </c>
      <c r="D143" s="2" t="s">
        <v>182</v>
      </c>
      <c r="E143" s="2" t="s">
        <v>31</v>
      </c>
      <c r="F143" s="2" t="s">
        <v>8</v>
      </c>
      <c r="G143" s="2" t="s">
        <v>17</v>
      </c>
      <c r="H143" s="2" t="s">
        <v>107</v>
      </c>
      <c r="I143" s="2" t="s">
        <v>31</v>
      </c>
      <c r="J143" s="2" t="s">
        <v>53</v>
      </c>
      <c r="K143" s="2" t="s">
        <v>11</v>
      </c>
      <c r="L143" s="2" t="s">
        <v>12</v>
      </c>
      <c r="M143" s="2" t="s">
        <v>42</v>
      </c>
      <c r="N143" s="2" t="s">
        <v>7</v>
      </c>
      <c r="O143" s="2" t="s">
        <v>183</v>
      </c>
      <c r="P143" s="2" t="s">
        <v>107</v>
      </c>
      <c r="Q143" s="2" t="s">
        <v>53</v>
      </c>
      <c r="R143" t="str">
        <f t="shared" si="8"/>
        <v>$250</v>
      </c>
      <c r="S143">
        <f t="shared" si="9"/>
        <v>500</v>
      </c>
      <c r="T143">
        <f t="shared" si="10"/>
        <v>250</v>
      </c>
      <c r="U143">
        <f t="shared" si="11"/>
        <v>250</v>
      </c>
    </row>
    <row r="144" spans="1:21" ht="32" x14ac:dyDescent="0.2">
      <c r="A144">
        <v>84</v>
      </c>
      <c r="B144" s="2" t="s">
        <v>4</v>
      </c>
      <c r="C144" s="1">
        <v>43959.412384444448</v>
      </c>
      <c r="D144" s="2" t="s">
        <v>184</v>
      </c>
      <c r="E144" s="2" t="s">
        <v>7</v>
      </c>
      <c r="F144" s="2" t="s">
        <v>8</v>
      </c>
      <c r="G144" s="2" t="s">
        <v>35</v>
      </c>
      <c r="H144" s="2" t="s">
        <v>10</v>
      </c>
      <c r="I144" s="2" t="s">
        <v>31</v>
      </c>
      <c r="J144" s="2" t="s">
        <v>10</v>
      </c>
      <c r="K144" s="2" t="s">
        <v>11</v>
      </c>
      <c r="L144" s="2" t="s">
        <v>12</v>
      </c>
      <c r="M144" s="2" t="s">
        <v>42</v>
      </c>
      <c r="N144" s="2" t="s">
        <v>7</v>
      </c>
      <c r="O144" s="2" t="s">
        <v>6</v>
      </c>
      <c r="P144" s="2" t="s">
        <v>10</v>
      </c>
      <c r="Q144" s="2" t="s">
        <v>10</v>
      </c>
      <c r="R144" t="str">
        <f t="shared" si="8"/>
        <v/>
      </c>
      <c r="S144">
        <f t="shared" si="9"/>
        <v>75</v>
      </c>
      <c r="T144">
        <f t="shared" si="10"/>
        <v>75</v>
      </c>
      <c r="U144">
        <f t="shared" si="11"/>
        <v>75</v>
      </c>
    </row>
    <row r="145" spans="1:21" s="17" customFormat="1" ht="128" x14ac:dyDescent="0.2">
      <c r="A145" s="17">
        <v>365</v>
      </c>
      <c r="B145" s="18" t="s">
        <v>4</v>
      </c>
      <c r="C145" s="231">
        <v>43959.416839571757</v>
      </c>
      <c r="D145" s="18" t="s">
        <v>185</v>
      </c>
      <c r="E145" s="18" t="s">
        <v>18</v>
      </c>
      <c r="F145" s="18" t="s">
        <v>8</v>
      </c>
      <c r="G145" s="18" t="s">
        <v>35</v>
      </c>
      <c r="H145" s="18" t="s">
        <v>53</v>
      </c>
      <c r="I145" s="18" t="s">
        <v>31</v>
      </c>
      <c r="J145" s="18" t="s">
        <v>30</v>
      </c>
      <c r="K145" s="18" t="s">
        <v>146</v>
      </c>
      <c r="L145" s="18" t="s">
        <v>12</v>
      </c>
      <c r="M145" s="18" t="s">
        <v>42</v>
      </c>
      <c r="N145" s="18" t="s">
        <v>7</v>
      </c>
      <c r="O145" s="18" t="s">
        <v>186</v>
      </c>
      <c r="P145" s="18" t="s">
        <v>53</v>
      </c>
      <c r="Q145" s="18" t="s">
        <v>53</v>
      </c>
      <c r="R145" s="17" t="str">
        <f t="shared" si="8"/>
        <v/>
      </c>
      <c r="S145" s="17">
        <f t="shared" si="9"/>
        <v>250</v>
      </c>
      <c r="T145" s="17">
        <f t="shared" si="10"/>
        <v>400</v>
      </c>
      <c r="U145" s="17">
        <f t="shared" si="11"/>
        <v>250</v>
      </c>
    </row>
    <row r="146" spans="1:21" ht="32" x14ac:dyDescent="0.2">
      <c r="A146">
        <v>72</v>
      </c>
      <c r="B146" s="2" t="s">
        <v>4</v>
      </c>
      <c r="C146" s="1">
        <v>43959.427353125</v>
      </c>
      <c r="D146" s="2" t="s">
        <v>191</v>
      </c>
      <c r="E146" s="2" t="s">
        <v>7</v>
      </c>
      <c r="F146" s="2" t="s">
        <v>8</v>
      </c>
      <c r="G146" s="2" t="s">
        <v>9</v>
      </c>
      <c r="H146" s="2" t="s">
        <v>10</v>
      </c>
      <c r="I146" s="2" t="s">
        <v>31</v>
      </c>
      <c r="J146" s="2" t="s">
        <v>10</v>
      </c>
      <c r="K146" s="2" t="s">
        <v>11</v>
      </c>
      <c r="L146" s="2" t="s">
        <v>87</v>
      </c>
      <c r="M146" s="2" t="s">
        <v>42</v>
      </c>
      <c r="N146" s="2" t="s">
        <v>7</v>
      </c>
      <c r="O146" s="2" t="s">
        <v>6</v>
      </c>
      <c r="P146" s="2" t="s">
        <v>10</v>
      </c>
      <c r="Q146" s="2" t="s">
        <v>10</v>
      </c>
      <c r="R146" t="str">
        <f t="shared" si="8"/>
        <v/>
      </c>
      <c r="S146">
        <f t="shared" si="9"/>
        <v>75</v>
      </c>
      <c r="T146">
        <f t="shared" si="10"/>
        <v>75</v>
      </c>
      <c r="U146">
        <f t="shared" si="11"/>
        <v>75</v>
      </c>
    </row>
    <row r="147" spans="1:21" ht="32" x14ac:dyDescent="0.2">
      <c r="A147">
        <v>179</v>
      </c>
      <c r="B147" s="2" t="s">
        <v>4</v>
      </c>
      <c r="C147" s="1">
        <v>43959.444815706018</v>
      </c>
      <c r="D147" s="2" t="s">
        <v>199</v>
      </c>
      <c r="E147" s="2" t="s">
        <v>31</v>
      </c>
      <c r="F147" s="2" t="s">
        <v>8</v>
      </c>
      <c r="G147" s="2" t="s">
        <v>35</v>
      </c>
      <c r="H147" s="2" t="s">
        <v>10</v>
      </c>
      <c r="I147" s="2" t="s">
        <v>31</v>
      </c>
      <c r="J147" s="2" t="s">
        <v>10</v>
      </c>
      <c r="K147" s="2" t="s">
        <v>11</v>
      </c>
      <c r="L147" s="2" t="s">
        <v>12</v>
      </c>
      <c r="M147" s="2" t="s">
        <v>25</v>
      </c>
      <c r="N147" s="2" t="s">
        <v>7</v>
      </c>
      <c r="O147" s="2" t="s">
        <v>6</v>
      </c>
      <c r="P147" s="2" t="s">
        <v>10</v>
      </c>
      <c r="Q147" s="2" t="s">
        <v>10</v>
      </c>
      <c r="R147" t="str">
        <f t="shared" si="8"/>
        <v/>
      </c>
      <c r="S147">
        <f t="shared" si="9"/>
        <v>75</v>
      </c>
      <c r="T147">
        <f t="shared" si="10"/>
        <v>75</v>
      </c>
      <c r="U147">
        <f t="shared" si="11"/>
        <v>75</v>
      </c>
    </row>
    <row r="148" spans="1:21" ht="176" x14ac:dyDescent="0.2">
      <c r="A148">
        <v>337</v>
      </c>
      <c r="B148" s="2" t="s">
        <v>4</v>
      </c>
      <c r="C148" s="1">
        <v>43959.454243807872</v>
      </c>
      <c r="D148" s="2" t="s">
        <v>202</v>
      </c>
      <c r="E148" s="2" t="s">
        <v>7</v>
      </c>
      <c r="F148" s="2" t="s">
        <v>8</v>
      </c>
      <c r="G148" s="2" t="s">
        <v>35</v>
      </c>
      <c r="H148" s="2" t="s">
        <v>41</v>
      </c>
      <c r="I148" s="2" t="s">
        <v>31</v>
      </c>
      <c r="J148" s="2" t="s">
        <v>53</v>
      </c>
      <c r="K148" s="2" t="s">
        <v>20</v>
      </c>
      <c r="L148" s="2" t="s">
        <v>12</v>
      </c>
      <c r="M148" s="2" t="s">
        <v>13</v>
      </c>
      <c r="N148" s="2" t="s">
        <v>14</v>
      </c>
      <c r="O148" s="2" t="s">
        <v>203</v>
      </c>
      <c r="P148" s="2" t="s">
        <v>41</v>
      </c>
      <c r="Q148" s="2" t="s">
        <v>53</v>
      </c>
      <c r="R148" t="str">
        <f t="shared" si="8"/>
        <v>$250</v>
      </c>
      <c r="S148">
        <f t="shared" si="9"/>
        <v>350</v>
      </c>
      <c r="T148">
        <f t="shared" si="10"/>
        <v>250</v>
      </c>
      <c r="U148">
        <f t="shared" si="11"/>
        <v>250</v>
      </c>
    </row>
    <row r="149" spans="1:21" ht="32" x14ac:dyDescent="0.2">
      <c r="A149">
        <v>89</v>
      </c>
      <c r="B149" s="2" t="s">
        <v>4</v>
      </c>
      <c r="C149" s="1">
        <v>43959.456239432868</v>
      </c>
      <c r="D149" s="2" t="s">
        <v>204</v>
      </c>
      <c r="E149" s="2" t="s">
        <v>31</v>
      </c>
      <c r="F149" s="2" t="s">
        <v>8</v>
      </c>
      <c r="G149" s="2" t="s">
        <v>104</v>
      </c>
      <c r="H149" s="2" t="s">
        <v>10</v>
      </c>
      <c r="I149" s="2" t="s">
        <v>31</v>
      </c>
      <c r="J149" s="2" t="s">
        <v>10</v>
      </c>
      <c r="K149" s="2" t="s">
        <v>32</v>
      </c>
      <c r="L149" s="2" t="s">
        <v>12</v>
      </c>
      <c r="M149" s="2" t="s">
        <v>25</v>
      </c>
      <c r="N149" s="2" t="s">
        <v>14</v>
      </c>
      <c r="O149" s="2" t="s">
        <v>6</v>
      </c>
      <c r="P149" s="2" t="s">
        <v>10</v>
      </c>
      <c r="Q149" s="2" t="s">
        <v>10</v>
      </c>
      <c r="R149" t="str">
        <f t="shared" si="8"/>
        <v/>
      </c>
      <c r="S149">
        <f t="shared" si="9"/>
        <v>75</v>
      </c>
      <c r="T149">
        <f t="shared" si="10"/>
        <v>75</v>
      </c>
      <c r="U149">
        <f t="shared" si="11"/>
        <v>75</v>
      </c>
    </row>
    <row r="150" spans="1:21" ht="80" x14ac:dyDescent="0.2">
      <c r="A150">
        <v>130</v>
      </c>
      <c r="B150" s="2" t="s">
        <v>4</v>
      </c>
      <c r="C150" s="1">
        <v>43959.464835578707</v>
      </c>
      <c r="D150" s="2" t="s">
        <v>206</v>
      </c>
      <c r="E150" s="2" t="s">
        <v>18</v>
      </c>
      <c r="F150" s="2" t="s">
        <v>8</v>
      </c>
      <c r="G150" s="2" t="s">
        <v>35</v>
      </c>
      <c r="H150" s="2" t="s">
        <v>41</v>
      </c>
      <c r="I150" s="2" t="s">
        <v>31</v>
      </c>
      <c r="J150" s="2" t="s">
        <v>53</v>
      </c>
      <c r="K150" s="2" t="s">
        <v>37</v>
      </c>
      <c r="L150" s="2" t="s">
        <v>12</v>
      </c>
      <c r="M150" s="2" t="s">
        <v>25</v>
      </c>
      <c r="N150" s="2" t="s">
        <v>7</v>
      </c>
      <c r="O150" s="2" t="s">
        <v>207</v>
      </c>
      <c r="P150" s="2" t="s">
        <v>41</v>
      </c>
      <c r="Q150" s="2" t="s">
        <v>53</v>
      </c>
      <c r="R150" t="str">
        <f t="shared" si="8"/>
        <v>$250</v>
      </c>
      <c r="S150">
        <f t="shared" si="9"/>
        <v>350</v>
      </c>
      <c r="T150">
        <f t="shared" si="10"/>
        <v>250</v>
      </c>
      <c r="U150">
        <f t="shared" si="11"/>
        <v>250</v>
      </c>
    </row>
    <row r="151" spans="1:21" ht="80" x14ac:dyDescent="0.2">
      <c r="A151">
        <v>106</v>
      </c>
      <c r="B151" s="2" t="s">
        <v>4</v>
      </c>
      <c r="C151" s="1">
        <v>43959.488533368058</v>
      </c>
      <c r="D151" s="2" t="s">
        <v>211</v>
      </c>
      <c r="E151" s="2" t="s">
        <v>7</v>
      </c>
      <c r="F151" s="2" t="s">
        <v>8</v>
      </c>
      <c r="G151" s="2" t="s">
        <v>35</v>
      </c>
      <c r="H151" s="2" t="s">
        <v>36</v>
      </c>
      <c r="I151" s="2" t="s">
        <v>31</v>
      </c>
      <c r="J151" s="2" t="s">
        <v>19</v>
      </c>
      <c r="K151" s="2" t="s">
        <v>212</v>
      </c>
      <c r="L151" s="2" t="s">
        <v>21</v>
      </c>
      <c r="M151" s="2" t="s">
        <v>25</v>
      </c>
      <c r="N151" s="2" t="s">
        <v>14</v>
      </c>
      <c r="O151" s="2" t="s">
        <v>6</v>
      </c>
      <c r="P151" s="2" t="s">
        <v>36</v>
      </c>
      <c r="Q151" s="2" t="s">
        <v>19</v>
      </c>
      <c r="R151" t="str">
        <f t="shared" si="8"/>
        <v>$150</v>
      </c>
      <c r="S151">
        <f t="shared" si="9"/>
        <v>200</v>
      </c>
      <c r="T151">
        <f t="shared" si="10"/>
        <v>150</v>
      </c>
      <c r="U151">
        <f t="shared" si="11"/>
        <v>150</v>
      </c>
    </row>
    <row r="152" spans="1:21" s="17" customFormat="1" ht="32" x14ac:dyDescent="0.2">
      <c r="A152" s="17">
        <v>134</v>
      </c>
      <c r="B152" s="18" t="s">
        <v>4</v>
      </c>
      <c r="C152" s="231">
        <v>43959.509332662034</v>
      </c>
      <c r="D152" s="18" t="s">
        <v>221</v>
      </c>
      <c r="E152" s="18" t="s">
        <v>31</v>
      </c>
      <c r="F152" s="18" t="s">
        <v>8</v>
      </c>
      <c r="G152" s="18" t="s">
        <v>35</v>
      </c>
      <c r="H152" s="18" t="s">
        <v>19</v>
      </c>
      <c r="I152" s="18" t="s">
        <v>31</v>
      </c>
      <c r="J152" s="18" t="s">
        <v>36</v>
      </c>
      <c r="K152" s="18" t="s">
        <v>134</v>
      </c>
      <c r="L152" s="18" t="s">
        <v>12</v>
      </c>
      <c r="M152" s="18" t="s">
        <v>25</v>
      </c>
      <c r="N152" s="18" t="s">
        <v>7</v>
      </c>
      <c r="O152" s="18" t="s">
        <v>222</v>
      </c>
      <c r="P152" s="18" t="s">
        <v>19</v>
      </c>
      <c r="Q152" s="18" t="s">
        <v>19</v>
      </c>
      <c r="R152" s="17" t="str">
        <f t="shared" si="8"/>
        <v/>
      </c>
      <c r="S152" s="17">
        <f t="shared" si="9"/>
        <v>150</v>
      </c>
      <c r="T152" s="17">
        <f t="shared" si="10"/>
        <v>200</v>
      </c>
      <c r="U152" s="17">
        <f t="shared" si="11"/>
        <v>150</v>
      </c>
    </row>
    <row r="153" spans="1:21" ht="32" x14ac:dyDescent="0.2">
      <c r="A153">
        <v>98</v>
      </c>
      <c r="B153" s="2" t="s">
        <v>4</v>
      </c>
      <c r="C153" s="1">
        <v>43959.512835046298</v>
      </c>
      <c r="D153" s="2" t="s">
        <v>223</v>
      </c>
      <c r="E153" s="2" t="s">
        <v>7</v>
      </c>
      <c r="F153" s="2" t="s">
        <v>8</v>
      </c>
      <c r="G153" s="2" t="s">
        <v>9</v>
      </c>
      <c r="H153" s="2" t="s">
        <v>36</v>
      </c>
      <c r="I153" s="2" t="s">
        <v>31</v>
      </c>
      <c r="J153" s="2" t="s">
        <v>165</v>
      </c>
      <c r="K153" s="2" t="s">
        <v>224</v>
      </c>
      <c r="L153" s="2" t="s">
        <v>12</v>
      </c>
      <c r="M153" s="2" t="s">
        <v>13</v>
      </c>
      <c r="N153" s="2" t="s">
        <v>7</v>
      </c>
      <c r="O153" s="2" t="s">
        <v>6</v>
      </c>
      <c r="P153" s="2" t="s">
        <v>36</v>
      </c>
      <c r="Q153" s="2" t="s">
        <v>165</v>
      </c>
      <c r="R153" t="str">
        <f t="shared" si="8"/>
        <v>I wouldn't attend at all</v>
      </c>
      <c r="S153">
        <f t="shared" si="9"/>
        <v>200</v>
      </c>
      <c r="T153">
        <f t="shared" si="10"/>
        <v>0</v>
      </c>
      <c r="U153">
        <f t="shared" si="11"/>
        <v>0</v>
      </c>
    </row>
    <row r="154" spans="1:21" ht="112" x14ac:dyDescent="0.2">
      <c r="A154">
        <v>279</v>
      </c>
      <c r="B154" s="2" t="s">
        <v>4</v>
      </c>
      <c r="C154" s="1">
        <v>43959.579581967591</v>
      </c>
      <c r="D154" s="2" t="s">
        <v>234</v>
      </c>
      <c r="E154" s="2" t="s">
        <v>31</v>
      </c>
      <c r="F154" s="2" t="s">
        <v>8</v>
      </c>
      <c r="G154" s="2" t="s">
        <v>17</v>
      </c>
      <c r="H154" s="2" t="s">
        <v>53</v>
      </c>
      <c r="I154" s="2" t="s">
        <v>31</v>
      </c>
      <c r="J154" s="2" t="s">
        <v>19</v>
      </c>
      <c r="K154" s="2" t="s">
        <v>11</v>
      </c>
      <c r="L154" s="2" t="s">
        <v>12</v>
      </c>
      <c r="M154" s="2" t="s">
        <v>25</v>
      </c>
      <c r="N154" s="2" t="s">
        <v>7</v>
      </c>
      <c r="O154" s="2" t="s">
        <v>235</v>
      </c>
      <c r="P154" s="2" t="s">
        <v>53</v>
      </c>
      <c r="Q154" s="2" t="s">
        <v>19</v>
      </c>
      <c r="R154" t="str">
        <f t="shared" si="8"/>
        <v>$150</v>
      </c>
      <c r="S154">
        <f t="shared" si="9"/>
        <v>250</v>
      </c>
      <c r="T154">
        <f t="shared" si="10"/>
        <v>150</v>
      </c>
      <c r="U154">
        <f t="shared" si="11"/>
        <v>150</v>
      </c>
    </row>
    <row r="155" spans="1:21" ht="32" x14ac:dyDescent="0.2">
      <c r="A155">
        <v>93</v>
      </c>
      <c r="B155" s="2" t="s">
        <v>4</v>
      </c>
      <c r="C155" s="1">
        <v>43959.629780069445</v>
      </c>
      <c r="D155" s="2" t="s">
        <v>240</v>
      </c>
      <c r="E155" s="2" t="s">
        <v>18</v>
      </c>
      <c r="F155" s="2" t="s">
        <v>29</v>
      </c>
      <c r="G155" s="2" t="s">
        <v>35</v>
      </c>
      <c r="H155" s="2" t="s">
        <v>241</v>
      </c>
      <c r="I155" s="2" t="s">
        <v>31</v>
      </c>
      <c r="J155" s="2" t="s">
        <v>107</v>
      </c>
      <c r="K155" s="2" t="s">
        <v>77</v>
      </c>
      <c r="L155" s="2" t="s">
        <v>12</v>
      </c>
      <c r="M155" s="2" t="s">
        <v>25</v>
      </c>
      <c r="N155" s="2" t="s">
        <v>7</v>
      </c>
      <c r="O155" s="2" t="s">
        <v>6</v>
      </c>
      <c r="P155" s="2" t="s">
        <v>241</v>
      </c>
      <c r="Q155" s="2" t="s">
        <v>107</v>
      </c>
      <c r="R155" t="str">
        <f t="shared" si="8"/>
        <v>$500</v>
      </c>
      <c r="S155">
        <f t="shared" si="9"/>
        <v>600</v>
      </c>
      <c r="T155">
        <f t="shared" si="10"/>
        <v>500</v>
      </c>
      <c r="U155">
        <f t="shared" si="11"/>
        <v>500</v>
      </c>
    </row>
    <row r="156" spans="1:21" s="17" customFormat="1" ht="32" x14ac:dyDescent="0.2">
      <c r="A156" s="17">
        <v>152</v>
      </c>
      <c r="B156" s="18" t="s">
        <v>4</v>
      </c>
      <c r="C156" s="231">
        <v>43959.753598761577</v>
      </c>
      <c r="D156" s="18" t="s">
        <v>250</v>
      </c>
      <c r="E156" s="18" t="s">
        <v>7</v>
      </c>
      <c r="F156" s="18" t="s">
        <v>8</v>
      </c>
      <c r="G156" s="18" t="s">
        <v>35</v>
      </c>
      <c r="H156" s="18" t="s">
        <v>10</v>
      </c>
      <c r="I156" s="18" t="s">
        <v>31</v>
      </c>
      <c r="J156" s="18" t="s">
        <v>36</v>
      </c>
      <c r="K156" s="18" t="s">
        <v>11</v>
      </c>
      <c r="L156" s="18" t="s">
        <v>12</v>
      </c>
      <c r="M156" s="18" t="s">
        <v>95</v>
      </c>
      <c r="N156" s="18" t="s">
        <v>14</v>
      </c>
      <c r="O156" s="18" t="s">
        <v>6</v>
      </c>
      <c r="P156" s="18" t="s">
        <v>10</v>
      </c>
      <c r="Q156" s="18" t="s">
        <v>10</v>
      </c>
      <c r="R156" s="17" t="str">
        <f t="shared" si="8"/>
        <v/>
      </c>
      <c r="S156" s="17">
        <f t="shared" si="9"/>
        <v>75</v>
      </c>
      <c r="T156" s="17">
        <f t="shared" si="10"/>
        <v>200</v>
      </c>
      <c r="U156" s="17">
        <f t="shared" si="11"/>
        <v>75</v>
      </c>
    </row>
    <row r="157" spans="1:21" ht="32" x14ac:dyDescent="0.2">
      <c r="A157">
        <v>124</v>
      </c>
      <c r="B157" s="2" t="s">
        <v>4</v>
      </c>
      <c r="C157" s="1">
        <v>43959.772636527778</v>
      </c>
      <c r="D157" s="2" t="s">
        <v>252</v>
      </c>
      <c r="E157" s="2" t="s">
        <v>7</v>
      </c>
      <c r="F157" s="2" t="s">
        <v>8</v>
      </c>
      <c r="G157" s="2" t="s">
        <v>17</v>
      </c>
      <c r="H157" s="2" t="s">
        <v>107</v>
      </c>
      <c r="I157" s="2" t="s">
        <v>31</v>
      </c>
      <c r="J157" s="2" t="s">
        <v>10</v>
      </c>
      <c r="K157" s="2" t="s">
        <v>37</v>
      </c>
      <c r="L157" s="2" t="s">
        <v>12</v>
      </c>
      <c r="M157" s="2" t="s">
        <v>25</v>
      </c>
      <c r="N157" s="2" t="s">
        <v>14</v>
      </c>
      <c r="O157" s="2" t="s">
        <v>6</v>
      </c>
      <c r="P157" s="2" t="s">
        <v>107</v>
      </c>
      <c r="Q157" s="2" t="s">
        <v>10</v>
      </c>
      <c r="R157" t="str">
        <f t="shared" si="8"/>
        <v>Less than $150 USD</v>
      </c>
      <c r="S157">
        <f t="shared" si="9"/>
        <v>500</v>
      </c>
      <c r="T157">
        <f t="shared" si="10"/>
        <v>75</v>
      </c>
      <c r="U157">
        <f t="shared" si="11"/>
        <v>75</v>
      </c>
    </row>
    <row r="158" spans="1:21" ht="96" x14ac:dyDescent="0.2">
      <c r="A158">
        <v>292</v>
      </c>
      <c r="B158" s="2" t="s">
        <v>4</v>
      </c>
      <c r="C158" s="1">
        <v>43959.871652222224</v>
      </c>
      <c r="D158" s="2" t="s">
        <v>257</v>
      </c>
      <c r="E158" s="2" t="s">
        <v>18</v>
      </c>
      <c r="F158" s="2" t="s">
        <v>72</v>
      </c>
      <c r="G158" s="2" t="s">
        <v>9</v>
      </c>
      <c r="H158" s="2" t="s">
        <v>10</v>
      </c>
      <c r="I158" s="2" t="s">
        <v>31</v>
      </c>
      <c r="J158" s="2" t="s">
        <v>10</v>
      </c>
      <c r="K158" s="2" t="s">
        <v>77</v>
      </c>
      <c r="L158" s="2" t="s">
        <v>12</v>
      </c>
      <c r="M158" s="2" t="s">
        <v>25</v>
      </c>
      <c r="N158" s="2" t="s">
        <v>95</v>
      </c>
      <c r="O158" s="2" t="s">
        <v>258</v>
      </c>
      <c r="P158" s="2" t="s">
        <v>10</v>
      </c>
      <c r="Q158" s="2" t="s">
        <v>10</v>
      </c>
      <c r="R158" t="str">
        <f t="shared" si="8"/>
        <v/>
      </c>
      <c r="S158">
        <f t="shared" si="9"/>
        <v>75</v>
      </c>
      <c r="T158">
        <f t="shared" si="10"/>
        <v>75</v>
      </c>
      <c r="U158">
        <f t="shared" si="11"/>
        <v>75</v>
      </c>
    </row>
    <row r="159" spans="1:21" ht="48" x14ac:dyDescent="0.2">
      <c r="A159">
        <v>220</v>
      </c>
      <c r="B159" s="2" t="s">
        <v>4</v>
      </c>
      <c r="C159" s="1">
        <v>43960.24196378472</v>
      </c>
      <c r="D159" s="2" t="s">
        <v>260</v>
      </c>
      <c r="E159" s="2" t="s">
        <v>31</v>
      </c>
      <c r="F159" s="2" t="s">
        <v>8</v>
      </c>
      <c r="G159" s="2" t="s">
        <v>81</v>
      </c>
      <c r="H159" s="2" t="s">
        <v>36</v>
      </c>
      <c r="I159" s="2" t="s">
        <v>31</v>
      </c>
      <c r="J159" s="2" t="s">
        <v>10</v>
      </c>
      <c r="K159" s="2" t="s">
        <v>37</v>
      </c>
      <c r="L159" s="2" t="s">
        <v>261</v>
      </c>
      <c r="M159" s="2" t="s">
        <v>25</v>
      </c>
      <c r="N159" s="2" t="s">
        <v>7</v>
      </c>
      <c r="O159" s="2" t="s">
        <v>262</v>
      </c>
      <c r="P159" s="2" t="s">
        <v>36</v>
      </c>
      <c r="Q159" s="2" t="s">
        <v>10</v>
      </c>
      <c r="R159" t="str">
        <f t="shared" si="8"/>
        <v>Less than $150 USD</v>
      </c>
      <c r="S159">
        <f t="shared" si="9"/>
        <v>200</v>
      </c>
      <c r="T159">
        <f t="shared" si="10"/>
        <v>75</v>
      </c>
      <c r="U159">
        <f t="shared" si="11"/>
        <v>75</v>
      </c>
    </row>
    <row r="160" spans="1:21" ht="32" x14ac:dyDescent="0.2">
      <c r="A160">
        <v>78</v>
      </c>
      <c r="B160" s="2" t="s">
        <v>4</v>
      </c>
      <c r="C160" s="1">
        <v>43960.366680775463</v>
      </c>
      <c r="D160" s="2" t="s">
        <v>265</v>
      </c>
      <c r="E160" s="2" t="s">
        <v>31</v>
      </c>
      <c r="F160" s="2" t="s">
        <v>8</v>
      </c>
      <c r="G160" s="2" t="s">
        <v>35</v>
      </c>
      <c r="H160" s="2" t="s">
        <v>46</v>
      </c>
      <c r="I160" s="2" t="s">
        <v>31</v>
      </c>
      <c r="J160" s="2" t="s">
        <v>53</v>
      </c>
      <c r="K160" s="2" t="s">
        <v>32</v>
      </c>
      <c r="L160" s="2" t="s">
        <v>12</v>
      </c>
      <c r="M160" s="2" t="s">
        <v>25</v>
      </c>
      <c r="N160" s="2" t="s">
        <v>7</v>
      </c>
      <c r="O160" s="2" t="s">
        <v>6</v>
      </c>
      <c r="P160" s="2" t="s">
        <v>46</v>
      </c>
      <c r="Q160" s="2" t="s">
        <v>53</v>
      </c>
      <c r="R160" t="str">
        <f t="shared" si="8"/>
        <v>$250</v>
      </c>
      <c r="S160">
        <f t="shared" si="9"/>
        <v>300</v>
      </c>
      <c r="T160">
        <f t="shared" si="10"/>
        <v>250</v>
      </c>
      <c r="U160">
        <f t="shared" si="11"/>
        <v>250</v>
      </c>
    </row>
    <row r="161" spans="1:21" ht="32" x14ac:dyDescent="0.2">
      <c r="A161">
        <v>108</v>
      </c>
      <c r="B161" s="2" t="s">
        <v>4</v>
      </c>
      <c r="C161" s="1">
        <v>43960.508289097219</v>
      </c>
      <c r="D161" s="2" t="s">
        <v>270</v>
      </c>
      <c r="E161" s="2" t="s">
        <v>7</v>
      </c>
      <c r="F161" s="2" t="s">
        <v>8</v>
      </c>
      <c r="G161" s="2" t="s">
        <v>35</v>
      </c>
      <c r="H161" s="2" t="s">
        <v>19</v>
      </c>
      <c r="I161" s="2" t="s">
        <v>31</v>
      </c>
      <c r="J161" s="2" t="s">
        <v>10</v>
      </c>
      <c r="K161" s="2" t="s">
        <v>122</v>
      </c>
      <c r="L161" s="2" t="s">
        <v>12</v>
      </c>
      <c r="M161" s="2" t="s">
        <v>13</v>
      </c>
      <c r="N161" s="2" t="s">
        <v>7</v>
      </c>
      <c r="O161" s="2" t="s">
        <v>6</v>
      </c>
      <c r="P161" s="2" t="s">
        <v>19</v>
      </c>
      <c r="Q161" s="2" t="s">
        <v>10</v>
      </c>
      <c r="R161" t="str">
        <f t="shared" si="8"/>
        <v>Less than $150 USD</v>
      </c>
      <c r="S161">
        <f t="shared" si="9"/>
        <v>150</v>
      </c>
      <c r="T161">
        <f t="shared" si="10"/>
        <v>75</v>
      </c>
      <c r="U161">
        <f t="shared" si="11"/>
        <v>75</v>
      </c>
    </row>
    <row r="162" spans="1:21" ht="160" x14ac:dyDescent="0.2">
      <c r="A162">
        <v>366</v>
      </c>
      <c r="B162" s="2" t="s">
        <v>4</v>
      </c>
      <c r="C162" s="1">
        <v>43961.328537222224</v>
      </c>
      <c r="D162" s="2" t="s">
        <v>279</v>
      </c>
      <c r="E162" s="2" t="s">
        <v>7</v>
      </c>
      <c r="F162" s="2" t="s">
        <v>8</v>
      </c>
      <c r="G162" s="2" t="s">
        <v>9</v>
      </c>
      <c r="H162" s="2" t="s">
        <v>36</v>
      </c>
      <c r="I162" s="2" t="s">
        <v>31</v>
      </c>
      <c r="J162" s="2" t="s">
        <v>10</v>
      </c>
      <c r="K162" s="2" t="s">
        <v>11</v>
      </c>
      <c r="L162" s="2" t="s">
        <v>12</v>
      </c>
      <c r="M162" s="2" t="s">
        <v>25</v>
      </c>
      <c r="N162" s="2" t="s">
        <v>14</v>
      </c>
      <c r="O162" s="2" t="s">
        <v>280</v>
      </c>
      <c r="P162" s="2" t="s">
        <v>36</v>
      </c>
      <c r="Q162" s="2" t="s">
        <v>10</v>
      </c>
      <c r="R162" t="str">
        <f t="shared" si="8"/>
        <v>Less than $150 USD</v>
      </c>
      <c r="S162">
        <f t="shared" si="9"/>
        <v>200</v>
      </c>
      <c r="T162">
        <f t="shared" si="10"/>
        <v>75</v>
      </c>
      <c r="U162">
        <f t="shared" si="11"/>
        <v>75</v>
      </c>
    </row>
    <row r="163" spans="1:21" ht="32" x14ac:dyDescent="0.2">
      <c r="A163">
        <v>74</v>
      </c>
      <c r="B163" s="2" t="s">
        <v>4</v>
      </c>
      <c r="C163" s="1">
        <v>43961.37992871528</v>
      </c>
      <c r="D163" s="2" t="s">
        <v>281</v>
      </c>
      <c r="E163" s="2" t="s">
        <v>31</v>
      </c>
      <c r="F163" s="2" t="s">
        <v>8</v>
      </c>
      <c r="G163" s="2" t="s">
        <v>35</v>
      </c>
      <c r="H163" s="2" t="s">
        <v>46</v>
      </c>
      <c r="I163" s="2" t="s">
        <v>31</v>
      </c>
      <c r="J163" s="2" t="s">
        <v>36</v>
      </c>
      <c r="K163" s="2" t="s">
        <v>32</v>
      </c>
      <c r="L163" s="2" t="s">
        <v>12</v>
      </c>
      <c r="M163" s="2" t="s">
        <v>25</v>
      </c>
      <c r="N163" s="2" t="s">
        <v>14</v>
      </c>
      <c r="O163" s="2" t="s">
        <v>6</v>
      </c>
      <c r="P163" s="2" t="s">
        <v>46</v>
      </c>
      <c r="Q163" s="2" t="s">
        <v>36</v>
      </c>
      <c r="R163" t="str">
        <f t="shared" si="8"/>
        <v>$200</v>
      </c>
      <c r="S163">
        <f t="shared" si="9"/>
        <v>300</v>
      </c>
      <c r="T163">
        <f t="shared" si="10"/>
        <v>200</v>
      </c>
      <c r="U163">
        <f t="shared" si="11"/>
        <v>200</v>
      </c>
    </row>
    <row r="164" spans="1:21" ht="32" x14ac:dyDescent="0.2">
      <c r="A164">
        <v>131</v>
      </c>
      <c r="B164" s="2" t="s">
        <v>4</v>
      </c>
      <c r="C164" s="1">
        <v>43961.757697743058</v>
      </c>
      <c r="D164" s="2" t="s">
        <v>286</v>
      </c>
      <c r="E164" s="2" t="s">
        <v>18</v>
      </c>
      <c r="F164" s="2" t="s">
        <v>29</v>
      </c>
      <c r="G164" s="2" t="s">
        <v>17</v>
      </c>
      <c r="H164" s="2" t="s">
        <v>10</v>
      </c>
      <c r="I164" s="2" t="s">
        <v>31</v>
      </c>
      <c r="J164" s="2" t="s">
        <v>10</v>
      </c>
      <c r="K164" s="2" t="s">
        <v>11</v>
      </c>
      <c r="L164" s="2" t="s">
        <v>97</v>
      </c>
      <c r="M164" s="2" t="s">
        <v>22</v>
      </c>
      <c r="N164" s="2" t="s">
        <v>7</v>
      </c>
      <c r="O164" s="2" t="s">
        <v>6</v>
      </c>
      <c r="P164" s="2" t="s">
        <v>10</v>
      </c>
      <c r="Q164" s="2" t="s">
        <v>10</v>
      </c>
      <c r="R164" t="str">
        <f t="shared" si="8"/>
        <v/>
      </c>
      <c r="S164">
        <f t="shared" si="9"/>
        <v>75</v>
      </c>
      <c r="T164">
        <f t="shared" si="10"/>
        <v>75</v>
      </c>
      <c r="U164">
        <f t="shared" si="11"/>
        <v>75</v>
      </c>
    </row>
    <row r="165" spans="1:21" ht="32" x14ac:dyDescent="0.2">
      <c r="A165">
        <v>70</v>
      </c>
      <c r="B165" s="2" t="s">
        <v>4</v>
      </c>
      <c r="C165" s="1">
        <v>43961.763118981478</v>
      </c>
      <c r="D165" s="2" t="s">
        <v>287</v>
      </c>
      <c r="E165" s="2" t="s">
        <v>31</v>
      </c>
      <c r="F165" s="2" t="s">
        <v>8</v>
      </c>
      <c r="G165" s="2" t="s">
        <v>35</v>
      </c>
      <c r="H165" s="2" t="s">
        <v>53</v>
      </c>
      <c r="I165" s="2" t="s">
        <v>31</v>
      </c>
      <c r="J165" s="2" t="s">
        <v>165</v>
      </c>
      <c r="K165" s="2" t="s">
        <v>11</v>
      </c>
      <c r="L165" s="2" t="s">
        <v>97</v>
      </c>
      <c r="M165" s="2" t="s">
        <v>22</v>
      </c>
      <c r="N165" s="2" t="s">
        <v>14</v>
      </c>
      <c r="O165" s="2" t="s">
        <v>6</v>
      </c>
      <c r="P165" s="2" t="s">
        <v>53</v>
      </c>
      <c r="Q165" s="2" t="s">
        <v>165</v>
      </c>
      <c r="R165" t="str">
        <f t="shared" si="8"/>
        <v>I wouldn't attend at all</v>
      </c>
      <c r="S165">
        <f t="shared" si="9"/>
        <v>250</v>
      </c>
      <c r="T165">
        <f t="shared" si="10"/>
        <v>0</v>
      </c>
      <c r="U165">
        <f t="shared" si="11"/>
        <v>0</v>
      </c>
    </row>
    <row r="166" spans="1:21" ht="48" x14ac:dyDescent="0.2">
      <c r="A166">
        <v>96</v>
      </c>
      <c r="B166" s="2" t="s">
        <v>4</v>
      </c>
      <c r="C166" s="1">
        <v>43961.764819664349</v>
      </c>
      <c r="D166" s="2" t="s">
        <v>288</v>
      </c>
      <c r="E166" s="2" t="s">
        <v>31</v>
      </c>
      <c r="F166" s="2" t="s">
        <v>8</v>
      </c>
      <c r="G166" s="2" t="s">
        <v>17</v>
      </c>
      <c r="H166" s="2" t="s">
        <v>10</v>
      </c>
      <c r="I166" s="2" t="s">
        <v>31</v>
      </c>
      <c r="J166" s="2" t="s">
        <v>165</v>
      </c>
      <c r="K166" s="2" t="s">
        <v>11</v>
      </c>
      <c r="L166" s="2" t="s">
        <v>97</v>
      </c>
      <c r="M166" s="2" t="s">
        <v>22</v>
      </c>
      <c r="N166" s="2" t="s">
        <v>7</v>
      </c>
      <c r="O166" s="2" t="s">
        <v>289</v>
      </c>
      <c r="P166" s="2" t="s">
        <v>10</v>
      </c>
      <c r="Q166" s="2" t="s">
        <v>165</v>
      </c>
      <c r="R166" t="str">
        <f t="shared" si="8"/>
        <v>I wouldn't attend at all</v>
      </c>
      <c r="S166">
        <f t="shared" si="9"/>
        <v>75</v>
      </c>
      <c r="T166">
        <f t="shared" si="10"/>
        <v>0</v>
      </c>
      <c r="U166">
        <f t="shared" si="11"/>
        <v>0</v>
      </c>
    </row>
    <row r="167" spans="1:21" ht="48" x14ac:dyDescent="0.2">
      <c r="A167">
        <v>166</v>
      </c>
      <c r="B167" s="2" t="s">
        <v>4</v>
      </c>
      <c r="C167" s="1">
        <v>43961.799743194446</v>
      </c>
      <c r="D167" s="2" t="s">
        <v>291</v>
      </c>
      <c r="E167" s="2" t="s">
        <v>31</v>
      </c>
      <c r="F167" s="2" t="s">
        <v>8</v>
      </c>
      <c r="G167" s="2" t="s">
        <v>35</v>
      </c>
      <c r="H167" s="2" t="s">
        <v>19</v>
      </c>
      <c r="I167" s="2" t="s">
        <v>31</v>
      </c>
      <c r="J167" s="2" t="s">
        <v>10</v>
      </c>
      <c r="K167" s="2" t="s">
        <v>11</v>
      </c>
      <c r="L167" s="2" t="s">
        <v>97</v>
      </c>
      <c r="M167" s="2" t="s">
        <v>25</v>
      </c>
      <c r="N167" s="2" t="s">
        <v>14</v>
      </c>
      <c r="O167" s="2" t="s">
        <v>292</v>
      </c>
      <c r="P167" s="2" t="s">
        <v>19</v>
      </c>
      <c r="Q167" s="2" t="s">
        <v>10</v>
      </c>
      <c r="R167" t="str">
        <f t="shared" si="8"/>
        <v>Less than $150 USD</v>
      </c>
      <c r="S167">
        <f t="shared" si="9"/>
        <v>150</v>
      </c>
      <c r="T167">
        <f t="shared" si="10"/>
        <v>75</v>
      </c>
      <c r="U167">
        <f t="shared" si="11"/>
        <v>75</v>
      </c>
    </row>
    <row r="168" spans="1:21" ht="48" x14ac:dyDescent="0.2">
      <c r="A168">
        <v>93</v>
      </c>
      <c r="B168" s="2" t="s">
        <v>4</v>
      </c>
      <c r="C168" s="1">
        <v>43961.804234490737</v>
      </c>
      <c r="D168" s="2" t="s">
        <v>293</v>
      </c>
      <c r="E168" s="2" t="s">
        <v>18</v>
      </c>
      <c r="F168" s="2" t="s">
        <v>29</v>
      </c>
      <c r="G168" s="2" t="s">
        <v>9</v>
      </c>
      <c r="H168" s="2" t="s">
        <v>36</v>
      </c>
      <c r="I168" s="2" t="s">
        <v>31</v>
      </c>
      <c r="J168" s="2" t="s">
        <v>10</v>
      </c>
      <c r="K168" s="2" t="s">
        <v>11</v>
      </c>
      <c r="L168" s="2" t="s">
        <v>97</v>
      </c>
      <c r="M168" s="2" t="s">
        <v>42</v>
      </c>
      <c r="N168" s="2" t="s">
        <v>14</v>
      </c>
      <c r="O168" s="2" t="s">
        <v>294</v>
      </c>
      <c r="P168" s="2" t="s">
        <v>36</v>
      </c>
      <c r="Q168" s="2" t="s">
        <v>10</v>
      </c>
      <c r="R168" t="str">
        <f t="shared" si="8"/>
        <v>Less than $150 USD</v>
      </c>
      <c r="S168">
        <f t="shared" si="9"/>
        <v>200</v>
      </c>
      <c r="T168">
        <f t="shared" si="10"/>
        <v>75</v>
      </c>
      <c r="U168">
        <f t="shared" si="11"/>
        <v>75</v>
      </c>
    </row>
    <row r="169" spans="1:21" ht="32" x14ac:dyDescent="0.2">
      <c r="A169">
        <v>95</v>
      </c>
      <c r="B169" s="2" t="s">
        <v>4</v>
      </c>
      <c r="C169" s="1">
        <v>43961.879422696758</v>
      </c>
      <c r="D169" s="2" t="s">
        <v>298</v>
      </c>
      <c r="E169" s="2" t="s">
        <v>18</v>
      </c>
      <c r="F169" s="2" t="s">
        <v>29</v>
      </c>
      <c r="G169" s="2" t="s">
        <v>35</v>
      </c>
      <c r="H169" s="2" t="s">
        <v>10</v>
      </c>
      <c r="I169" s="2" t="s">
        <v>31</v>
      </c>
      <c r="J169" s="2" t="s">
        <v>10</v>
      </c>
      <c r="K169" s="2" t="s">
        <v>11</v>
      </c>
      <c r="L169" s="2" t="s">
        <v>97</v>
      </c>
      <c r="M169" s="2" t="s">
        <v>22</v>
      </c>
      <c r="N169" s="2" t="s">
        <v>7</v>
      </c>
      <c r="O169" s="2" t="s">
        <v>6</v>
      </c>
      <c r="P169" s="2" t="s">
        <v>10</v>
      </c>
      <c r="Q169" s="2" t="s">
        <v>10</v>
      </c>
      <c r="R169" t="str">
        <f t="shared" si="8"/>
        <v/>
      </c>
      <c r="S169">
        <f t="shared" si="9"/>
        <v>75</v>
      </c>
      <c r="T169">
        <f t="shared" si="10"/>
        <v>75</v>
      </c>
      <c r="U169">
        <f t="shared" si="11"/>
        <v>75</v>
      </c>
    </row>
    <row r="170" spans="1:21" ht="32" x14ac:dyDescent="0.2">
      <c r="A170">
        <v>123</v>
      </c>
      <c r="B170" s="2" t="s">
        <v>4</v>
      </c>
      <c r="C170" s="1">
        <v>43961.965572870373</v>
      </c>
      <c r="D170" s="2" t="s">
        <v>299</v>
      </c>
      <c r="E170" s="2" t="s">
        <v>7</v>
      </c>
      <c r="F170" s="2" t="s">
        <v>8</v>
      </c>
      <c r="G170" s="2" t="s">
        <v>9</v>
      </c>
      <c r="H170" s="2" t="s">
        <v>36</v>
      </c>
      <c r="I170" s="2" t="s">
        <v>31</v>
      </c>
      <c r="J170" s="2" t="s">
        <v>36</v>
      </c>
      <c r="K170" s="2" t="s">
        <v>11</v>
      </c>
      <c r="L170" s="2" t="s">
        <v>12</v>
      </c>
      <c r="M170" s="2" t="s">
        <v>25</v>
      </c>
      <c r="N170" s="2" t="s">
        <v>7</v>
      </c>
      <c r="O170" s="2" t="s">
        <v>6</v>
      </c>
      <c r="P170" s="2" t="s">
        <v>36</v>
      </c>
      <c r="Q170" s="2" t="s">
        <v>36</v>
      </c>
      <c r="R170" t="str">
        <f t="shared" si="8"/>
        <v/>
      </c>
      <c r="S170">
        <f t="shared" si="9"/>
        <v>200</v>
      </c>
      <c r="T170">
        <f t="shared" si="10"/>
        <v>200</v>
      </c>
      <c r="U170">
        <f t="shared" si="11"/>
        <v>200</v>
      </c>
    </row>
    <row r="171" spans="1:21" s="17" customFormat="1" ht="80" x14ac:dyDescent="0.2">
      <c r="A171" s="17">
        <v>208</v>
      </c>
      <c r="B171" s="18" t="s">
        <v>4</v>
      </c>
      <c r="C171" s="231">
        <v>43962.094003576392</v>
      </c>
      <c r="D171" s="18" t="s">
        <v>302</v>
      </c>
      <c r="E171" s="18" t="s">
        <v>18</v>
      </c>
      <c r="F171" s="18" t="s">
        <v>29</v>
      </c>
      <c r="G171" s="18" t="s">
        <v>9</v>
      </c>
      <c r="H171" s="18" t="s">
        <v>36</v>
      </c>
      <c r="I171" s="18" t="s">
        <v>31</v>
      </c>
      <c r="J171" s="18" t="s">
        <v>46</v>
      </c>
      <c r="K171" s="18" t="s">
        <v>11</v>
      </c>
      <c r="L171" s="18" t="s">
        <v>97</v>
      </c>
      <c r="M171" s="18" t="s">
        <v>25</v>
      </c>
      <c r="N171" s="18" t="s">
        <v>7</v>
      </c>
      <c r="O171" s="18" t="s">
        <v>303</v>
      </c>
      <c r="P171" s="18" t="s">
        <v>36</v>
      </c>
      <c r="Q171" s="18" t="s">
        <v>36</v>
      </c>
      <c r="R171" s="17" t="str">
        <f t="shared" si="8"/>
        <v/>
      </c>
      <c r="S171" s="17">
        <f t="shared" si="9"/>
        <v>200</v>
      </c>
      <c r="T171" s="17">
        <f t="shared" si="10"/>
        <v>300</v>
      </c>
      <c r="U171">
        <f t="shared" si="11"/>
        <v>200</v>
      </c>
    </row>
    <row r="172" spans="1:21" ht="80" x14ac:dyDescent="0.2">
      <c r="A172">
        <v>84</v>
      </c>
      <c r="B172" s="2" t="s">
        <v>4</v>
      </c>
      <c r="C172" s="1">
        <v>43962.14372177083</v>
      </c>
      <c r="D172" s="2" t="s">
        <v>304</v>
      </c>
      <c r="E172" s="2" t="s">
        <v>18</v>
      </c>
      <c r="F172" s="2" t="s">
        <v>29</v>
      </c>
      <c r="G172" s="2" t="s">
        <v>17</v>
      </c>
      <c r="H172" s="2" t="s">
        <v>10</v>
      </c>
      <c r="I172" s="2" t="s">
        <v>31</v>
      </c>
      <c r="J172" s="2" t="s">
        <v>10</v>
      </c>
      <c r="K172" s="2" t="s">
        <v>32</v>
      </c>
      <c r="L172" s="2" t="s">
        <v>21</v>
      </c>
      <c r="M172" s="2" t="s">
        <v>25</v>
      </c>
      <c r="N172" s="2" t="s">
        <v>95</v>
      </c>
      <c r="O172" s="2" t="s">
        <v>6</v>
      </c>
      <c r="P172" s="2" t="s">
        <v>10</v>
      </c>
      <c r="Q172" s="2" t="s">
        <v>10</v>
      </c>
      <c r="R172" t="str">
        <f t="shared" si="8"/>
        <v/>
      </c>
      <c r="S172">
        <f t="shared" si="9"/>
        <v>75</v>
      </c>
      <c r="T172">
        <f t="shared" si="10"/>
        <v>75</v>
      </c>
      <c r="U172">
        <f t="shared" si="11"/>
        <v>75</v>
      </c>
    </row>
    <row r="173" spans="1:21" ht="16" x14ac:dyDescent="0.2">
      <c r="A173">
        <v>153</v>
      </c>
      <c r="B173" s="2" t="s">
        <v>4</v>
      </c>
      <c r="C173" s="1">
        <v>43962.288089421294</v>
      </c>
      <c r="D173" s="2" t="s">
        <v>305</v>
      </c>
      <c r="E173" s="2" t="s">
        <v>18</v>
      </c>
      <c r="F173" s="2" t="s">
        <v>29</v>
      </c>
      <c r="G173" s="2" t="s">
        <v>17</v>
      </c>
      <c r="H173" s="2" t="s">
        <v>53</v>
      </c>
      <c r="I173" s="2" t="s">
        <v>31</v>
      </c>
      <c r="J173" s="2" t="s">
        <v>19</v>
      </c>
      <c r="K173" s="2" t="s">
        <v>11</v>
      </c>
      <c r="L173" s="2" t="s">
        <v>97</v>
      </c>
      <c r="M173" s="2" t="s">
        <v>209</v>
      </c>
      <c r="N173" s="2" t="s">
        <v>14</v>
      </c>
      <c r="O173" s="2" t="s">
        <v>6</v>
      </c>
      <c r="P173" s="2" t="s">
        <v>53</v>
      </c>
      <c r="Q173" s="2" t="s">
        <v>19</v>
      </c>
      <c r="R173" t="str">
        <f t="shared" si="8"/>
        <v>$150</v>
      </c>
      <c r="S173">
        <f t="shared" si="9"/>
        <v>250</v>
      </c>
      <c r="T173">
        <f t="shared" si="10"/>
        <v>150</v>
      </c>
      <c r="U173">
        <f t="shared" si="11"/>
        <v>150</v>
      </c>
    </row>
    <row r="174" spans="1:21" ht="32" x14ac:dyDescent="0.2">
      <c r="A174">
        <v>105</v>
      </c>
      <c r="B174" s="2" t="s">
        <v>4</v>
      </c>
      <c r="C174" s="1">
        <v>43962.376974548613</v>
      </c>
      <c r="D174" s="2" t="s">
        <v>309</v>
      </c>
      <c r="E174" s="2" t="s">
        <v>7</v>
      </c>
      <c r="F174" s="2" t="s">
        <v>8</v>
      </c>
      <c r="G174" s="2" t="s">
        <v>9</v>
      </c>
      <c r="H174" s="2" t="s">
        <v>36</v>
      </c>
      <c r="I174" s="2" t="s">
        <v>31</v>
      </c>
      <c r="J174" s="2" t="s">
        <v>10</v>
      </c>
      <c r="K174" s="2" t="s">
        <v>11</v>
      </c>
      <c r="L174" s="2" t="s">
        <v>161</v>
      </c>
      <c r="M174" s="2" t="s">
        <v>25</v>
      </c>
      <c r="N174" s="2" t="s">
        <v>7</v>
      </c>
      <c r="O174" s="2" t="s">
        <v>6</v>
      </c>
      <c r="P174" s="2" t="s">
        <v>36</v>
      </c>
      <c r="Q174" s="2" t="s">
        <v>10</v>
      </c>
      <c r="R174" t="str">
        <f t="shared" si="8"/>
        <v>Less than $150 USD</v>
      </c>
      <c r="S174">
        <f t="shared" si="9"/>
        <v>200</v>
      </c>
      <c r="T174">
        <f t="shared" si="10"/>
        <v>75</v>
      </c>
      <c r="U174">
        <f t="shared" si="11"/>
        <v>75</v>
      </c>
    </row>
    <row r="175" spans="1:21" ht="96" x14ac:dyDescent="0.2">
      <c r="A175">
        <v>175</v>
      </c>
      <c r="B175" s="2" t="s">
        <v>4</v>
      </c>
      <c r="C175" s="1">
        <v>43962.392606562498</v>
      </c>
      <c r="D175" s="2" t="s">
        <v>310</v>
      </c>
      <c r="E175" s="2" t="s">
        <v>31</v>
      </c>
      <c r="F175" s="2" t="s">
        <v>8</v>
      </c>
      <c r="G175" s="2" t="s">
        <v>35</v>
      </c>
      <c r="H175" s="2" t="s">
        <v>53</v>
      </c>
      <c r="I175" s="2" t="s">
        <v>31</v>
      </c>
      <c r="J175" s="2" t="s">
        <v>19</v>
      </c>
      <c r="K175" s="2" t="s">
        <v>311</v>
      </c>
      <c r="L175" s="2" t="s">
        <v>12</v>
      </c>
      <c r="M175" s="2" t="s">
        <v>55</v>
      </c>
      <c r="N175" s="2" t="s">
        <v>14</v>
      </c>
      <c r="O175" s="2" t="s">
        <v>312</v>
      </c>
      <c r="P175" s="2" t="s">
        <v>53</v>
      </c>
      <c r="Q175" s="2" t="s">
        <v>19</v>
      </c>
      <c r="R175" t="str">
        <f t="shared" si="8"/>
        <v>$150</v>
      </c>
      <c r="S175">
        <f t="shared" si="9"/>
        <v>250</v>
      </c>
      <c r="T175">
        <f t="shared" si="10"/>
        <v>150</v>
      </c>
      <c r="U175">
        <f t="shared" si="11"/>
        <v>150</v>
      </c>
    </row>
    <row r="176" spans="1:21" ht="32" x14ac:dyDescent="0.2">
      <c r="A176">
        <v>105</v>
      </c>
      <c r="B176" s="2" t="s">
        <v>4</v>
      </c>
      <c r="C176" s="1">
        <v>43962.554227604167</v>
      </c>
      <c r="D176" s="2" t="s">
        <v>318</v>
      </c>
      <c r="E176" s="2" t="s">
        <v>7</v>
      </c>
      <c r="F176" s="2" t="s">
        <v>8</v>
      </c>
      <c r="G176" s="2" t="s">
        <v>17</v>
      </c>
      <c r="H176" s="2" t="s">
        <v>19</v>
      </c>
      <c r="I176" s="2" t="s">
        <v>31</v>
      </c>
      <c r="J176" s="2" t="s">
        <v>19</v>
      </c>
      <c r="K176" s="2" t="s">
        <v>11</v>
      </c>
      <c r="L176" s="2" t="s">
        <v>12</v>
      </c>
      <c r="M176" s="2" t="s">
        <v>25</v>
      </c>
      <c r="N176" s="2" t="s">
        <v>14</v>
      </c>
      <c r="O176" s="2" t="s">
        <v>6</v>
      </c>
      <c r="P176" s="2" t="s">
        <v>19</v>
      </c>
      <c r="Q176" s="2" t="s">
        <v>19</v>
      </c>
      <c r="R176" t="str">
        <f t="shared" si="8"/>
        <v/>
      </c>
      <c r="S176">
        <f t="shared" si="9"/>
        <v>150</v>
      </c>
      <c r="T176">
        <f t="shared" si="10"/>
        <v>150</v>
      </c>
      <c r="U176">
        <f t="shared" si="11"/>
        <v>150</v>
      </c>
    </row>
    <row r="177" spans="1:21" ht="32" x14ac:dyDescent="0.2">
      <c r="A177">
        <v>263</v>
      </c>
      <c r="B177" s="2" t="s">
        <v>4</v>
      </c>
      <c r="C177" s="1">
        <v>43962.677728530092</v>
      </c>
      <c r="D177" s="2" t="s">
        <v>319</v>
      </c>
      <c r="E177" s="2" t="s">
        <v>18</v>
      </c>
      <c r="F177" s="2" t="s">
        <v>29</v>
      </c>
      <c r="G177" s="2" t="s">
        <v>17</v>
      </c>
      <c r="H177" s="2" t="s">
        <v>53</v>
      </c>
      <c r="I177" s="2" t="s">
        <v>31</v>
      </c>
      <c r="J177" s="2" t="s">
        <v>19</v>
      </c>
      <c r="K177" s="2" t="s">
        <v>320</v>
      </c>
      <c r="L177" s="2" t="s">
        <v>12</v>
      </c>
      <c r="M177" s="2" t="s">
        <v>42</v>
      </c>
      <c r="N177" s="2" t="s">
        <v>7</v>
      </c>
      <c r="O177" s="2" t="s">
        <v>6</v>
      </c>
      <c r="P177" s="2" t="s">
        <v>53</v>
      </c>
      <c r="Q177" s="2" t="s">
        <v>19</v>
      </c>
      <c r="R177" t="str">
        <f t="shared" si="8"/>
        <v>$150</v>
      </c>
      <c r="S177">
        <f t="shared" si="9"/>
        <v>250</v>
      </c>
      <c r="T177">
        <f t="shared" si="10"/>
        <v>150</v>
      </c>
      <c r="U177">
        <f t="shared" si="11"/>
        <v>150</v>
      </c>
    </row>
    <row r="178" spans="1:21" ht="32" x14ac:dyDescent="0.2">
      <c r="A178">
        <v>82</v>
      </c>
      <c r="B178" s="2" t="s">
        <v>4</v>
      </c>
      <c r="C178" s="1">
        <v>43963.391917210647</v>
      </c>
      <c r="D178" s="2" t="s">
        <v>334</v>
      </c>
      <c r="E178" s="2" t="s">
        <v>7</v>
      </c>
      <c r="F178" s="2" t="s">
        <v>8</v>
      </c>
      <c r="G178" s="2" t="s">
        <v>35</v>
      </c>
      <c r="H178" s="2" t="s">
        <v>19</v>
      </c>
      <c r="I178" s="2" t="s">
        <v>31</v>
      </c>
      <c r="J178" s="2" t="s">
        <v>19</v>
      </c>
      <c r="K178" s="2" t="s">
        <v>11</v>
      </c>
      <c r="L178" s="2" t="s">
        <v>12</v>
      </c>
      <c r="M178" s="2" t="s">
        <v>25</v>
      </c>
      <c r="N178" s="2" t="s">
        <v>7</v>
      </c>
      <c r="O178" s="2" t="s">
        <v>6</v>
      </c>
      <c r="P178" s="2" t="s">
        <v>19</v>
      </c>
      <c r="Q178" s="2" t="s">
        <v>19</v>
      </c>
      <c r="R178" t="str">
        <f t="shared" si="8"/>
        <v/>
      </c>
      <c r="S178">
        <f t="shared" si="9"/>
        <v>150</v>
      </c>
      <c r="T178">
        <f t="shared" si="10"/>
        <v>150</v>
      </c>
      <c r="U178">
        <f t="shared" si="11"/>
        <v>150</v>
      </c>
    </row>
    <row r="179" spans="1:21" ht="32" x14ac:dyDescent="0.2">
      <c r="A179">
        <v>130</v>
      </c>
      <c r="B179" s="2" t="s">
        <v>4</v>
      </c>
      <c r="C179" s="1">
        <v>43963.396922557869</v>
      </c>
      <c r="D179" s="2" t="s">
        <v>337</v>
      </c>
      <c r="E179" s="2" t="s">
        <v>31</v>
      </c>
      <c r="F179" s="2" t="s">
        <v>8</v>
      </c>
      <c r="G179" s="2" t="s">
        <v>9</v>
      </c>
      <c r="H179" s="2" t="s">
        <v>36</v>
      </c>
      <c r="I179" s="2" t="s">
        <v>31</v>
      </c>
      <c r="J179" s="2" t="s">
        <v>10</v>
      </c>
      <c r="K179" s="2" t="s">
        <v>11</v>
      </c>
      <c r="L179" s="2" t="s">
        <v>12</v>
      </c>
      <c r="M179" s="2" t="s">
        <v>42</v>
      </c>
      <c r="N179" s="2" t="s">
        <v>14</v>
      </c>
      <c r="O179" s="2" t="s">
        <v>6</v>
      </c>
      <c r="P179" s="2" t="s">
        <v>36</v>
      </c>
      <c r="Q179" s="2" t="s">
        <v>10</v>
      </c>
      <c r="R179" t="str">
        <f t="shared" si="8"/>
        <v>Less than $150 USD</v>
      </c>
      <c r="S179">
        <f t="shared" si="9"/>
        <v>200</v>
      </c>
      <c r="T179">
        <f t="shared" si="10"/>
        <v>75</v>
      </c>
      <c r="U179">
        <f t="shared" si="11"/>
        <v>75</v>
      </c>
    </row>
    <row r="180" spans="1:21" ht="32" x14ac:dyDescent="0.2">
      <c r="A180">
        <v>137</v>
      </c>
      <c r="B180" s="2" t="s">
        <v>4</v>
      </c>
      <c r="C180" s="1">
        <v>43963.435561319442</v>
      </c>
      <c r="D180" s="2" t="s">
        <v>342</v>
      </c>
      <c r="E180" s="2" t="s">
        <v>31</v>
      </c>
      <c r="F180" s="2" t="s">
        <v>29</v>
      </c>
      <c r="G180" s="2" t="s">
        <v>17</v>
      </c>
      <c r="H180" s="2" t="s">
        <v>19</v>
      </c>
      <c r="I180" s="2" t="s">
        <v>31</v>
      </c>
      <c r="J180" s="2" t="s">
        <v>19</v>
      </c>
      <c r="K180" s="2" t="s">
        <v>20</v>
      </c>
      <c r="L180" s="2" t="s">
        <v>12</v>
      </c>
      <c r="M180" s="2" t="s">
        <v>25</v>
      </c>
      <c r="N180" s="2" t="s">
        <v>14</v>
      </c>
      <c r="O180" s="2" t="s">
        <v>6</v>
      </c>
      <c r="P180" s="2" t="s">
        <v>19</v>
      </c>
      <c r="Q180" s="2" t="s">
        <v>19</v>
      </c>
      <c r="R180" t="str">
        <f t="shared" si="8"/>
        <v/>
      </c>
      <c r="S180">
        <f t="shared" si="9"/>
        <v>150</v>
      </c>
      <c r="T180">
        <f t="shared" si="10"/>
        <v>150</v>
      </c>
      <c r="U180">
        <f t="shared" si="11"/>
        <v>150</v>
      </c>
    </row>
    <row r="181" spans="1:21" ht="32" x14ac:dyDescent="0.2">
      <c r="A181">
        <v>147</v>
      </c>
      <c r="B181" s="2" t="s">
        <v>4</v>
      </c>
      <c r="C181" s="1">
        <v>43963.445434675923</v>
      </c>
      <c r="D181" s="2" t="s">
        <v>346</v>
      </c>
      <c r="E181" s="2" t="s">
        <v>7</v>
      </c>
      <c r="F181" s="2" t="s">
        <v>8</v>
      </c>
      <c r="G181" s="2" t="s">
        <v>35</v>
      </c>
      <c r="H181" s="2" t="s">
        <v>241</v>
      </c>
      <c r="I181" s="2" t="s">
        <v>31</v>
      </c>
      <c r="J181" s="2" t="s">
        <v>46</v>
      </c>
      <c r="K181" s="2" t="s">
        <v>11</v>
      </c>
      <c r="L181" s="2" t="s">
        <v>12</v>
      </c>
      <c r="M181" s="2" t="s">
        <v>13</v>
      </c>
      <c r="N181" s="2" t="s">
        <v>7</v>
      </c>
      <c r="O181" s="2" t="s">
        <v>6</v>
      </c>
      <c r="P181" s="2" t="s">
        <v>241</v>
      </c>
      <c r="Q181" s="2" t="s">
        <v>46</v>
      </c>
      <c r="R181" t="str">
        <f t="shared" si="8"/>
        <v>$300</v>
      </c>
      <c r="S181">
        <f t="shared" si="9"/>
        <v>600</v>
      </c>
      <c r="T181">
        <f t="shared" si="10"/>
        <v>300</v>
      </c>
      <c r="U181">
        <f t="shared" si="11"/>
        <v>300</v>
      </c>
    </row>
    <row r="182" spans="1:21" s="17" customFormat="1" ht="48" x14ac:dyDescent="0.2">
      <c r="A182" s="17">
        <v>10747</v>
      </c>
      <c r="B182" s="18" t="s">
        <v>4</v>
      </c>
      <c r="C182" s="231">
        <v>43963.491437766206</v>
      </c>
      <c r="D182" s="18" t="s">
        <v>354</v>
      </c>
      <c r="E182" s="18" t="s">
        <v>18</v>
      </c>
      <c r="F182" s="18" t="s">
        <v>29</v>
      </c>
      <c r="G182" s="18" t="s">
        <v>35</v>
      </c>
      <c r="H182" s="18" t="s">
        <v>53</v>
      </c>
      <c r="I182" s="18" t="s">
        <v>31</v>
      </c>
      <c r="J182" s="18" t="s">
        <v>30</v>
      </c>
      <c r="K182" s="18" t="s">
        <v>197</v>
      </c>
      <c r="L182" s="18" t="s">
        <v>12</v>
      </c>
      <c r="M182" s="18" t="s">
        <v>25</v>
      </c>
      <c r="N182" s="18" t="s">
        <v>14</v>
      </c>
      <c r="O182" s="18" t="s">
        <v>6</v>
      </c>
      <c r="P182" s="18" t="s">
        <v>53</v>
      </c>
      <c r="Q182" s="18" t="s">
        <v>53</v>
      </c>
      <c r="R182" s="17" t="str">
        <f t="shared" si="8"/>
        <v/>
      </c>
      <c r="S182" s="17">
        <f t="shared" si="9"/>
        <v>250</v>
      </c>
      <c r="T182" s="17">
        <f t="shared" si="10"/>
        <v>400</v>
      </c>
      <c r="U182">
        <f t="shared" si="11"/>
        <v>250</v>
      </c>
    </row>
    <row r="183" spans="1:21" ht="32" x14ac:dyDescent="0.2">
      <c r="A183">
        <v>77</v>
      </c>
      <c r="B183" s="2" t="s">
        <v>4</v>
      </c>
      <c r="C183" s="1">
        <v>43963.579669004626</v>
      </c>
      <c r="D183" s="2" t="s">
        <v>366</v>
      </c>
      <c r="E183" s="2" t="s">
        <v>31</v>
      </c>
      <c r="F183" s="2" t="s">
        <v>8</v>
      </c>
      <c r="G183" s="2" t="s">
        <v>35</v>
      </c>
      <c r="H183" s="2" t="s">
        <v>10</v>
      </c>
      <c r="I183" s="2" t="s">
        <v>31</v>
      </c>
      <c r="J183" s="2" t="s">
        <v>165</v>
      </c>
      <c r="K183" s="2" t="s">
        <v>32</v>
      </c>
      <c r="L183" s="2" t="s">
        <v>12</v>
      </c>
      <c r="M183" s="2" t="s">
        <v>25</v>
      </c>
      <c r="N183" s="2" t="s">
        <v>95</v>
      </c>
      <c r="O183" s="2" t="s">
        <v>6</v>
      </c>
      <c r="P183" s="2" t="s">
        <v>10</v>
      </c>
      <c r="Q183" s="2" t="s">
        <v>165</v>
      </c>
      <c r="R183" t="str">
        <f t="shared" si="8"/>
        <v>I wouldn't attend at all</v>
      </c>
      <c r="S183">
        <f t="shared" si="9"/>
        <v>75</v>
      </c>
      <c r="T183">
        <f t="shared" si="10"/>
        <v>0</v>
      </c>
      <c r="U183">
        <f t="shared" si="11"/>
        <v>0</v>
      </c>
    </row>
    <row r="184" spans="1:21" ht="32" x14ac:dyDescent="0.2">
      <c r="A184">
        <v>381</v>
      </c>
      <c r="B184" s="2" t="s">
        <v>4</v>
      </c>
      <c r="C184" s="1">
        <v>43963.581224583337</v>
      </c>
      <c r="D184" s="2" t="s">
        <v>367</v>
      </c>
      <c r="E184" s="2" t="s">
        <v>7</v>
      </c>
      <c r="F184" s="2" t="s">
        <v>29</v>
      </c>
      <c r="G184" s="2" t="s">
        <v>9</v>
      </c>
      <c r="H184" s="2" t="s">
        <v>107</v>
      </c>
      <c r="I184" s="2" t="s">
        <v>31</v>
      </c>
      <c r="J184" s="2" t="s">
        <v>53</v>
      </c>
      <c r="K184" s="2" t="s">
        <v>11</v>
      </c>
      <c r="L184" s="2" t="s">
        <v>12</v>
      </c>
      <c r="M184" s="2" t="s">
        <v>25</v>
      </c>
      <c r="N184" s="2" t="s">
        <v>95</v>
      </c>
      <c r="O184" s="2" t="s">
        <v>6</v>
      </c>
      <c r="P184" s="2" t="s">
        <v>107</v>
      </c>
      <c r="Q184" s="2" t="s">
        <v>53</v>
      </c>
      <c r="R184" t="str">
        <f t="shared" si="8"/>
        <v>$250</v>
      </c>
      <c r="S184">
        <f t="shared" si="9"/>
        <v>500</v>
      </c>
      <c r="T184">
        <f t="shared" si="10"/>
        <v>250</v>
      </c>
      <c r="U184">
        <f t="shared" si="11"/>
        <v>250</v>
      </c>
    </row>
    <row r="185" spans="1:21" ht="112" x14ac:dyDescent="0.2">
      <c r="A185">
        <v>422</v>
      </c>
      <c r="B185" s="2" t="s">
        <v>4</v>
      </c>
      <c r="C185" s="1">
        <v>43963.59184666667</v>
      </c>
      <c r="D185" s="2" t="s">
        <v>368</v>
      </c>
      <c r="E185" s="2" t="s">
        <v>18</v>
      </c>
      <c r="F185" s="2" t="s">
        <v>8</v>
      </c>
      <c r="G185" s="2" t="s">
        <v>17</v>
      </c>
      <c r="H185" s="2" t="s">
        <v>19</v>
      </c>
      <c r="I185" s="2" t="s">
        <v>31</v>
      </c>
      <c r="J185" s="2" t="s">
        <v>10</v>
      </c>
      <c r="K185" s="2" t="s">
        <v>32</v>
      </c>
      <c r="L185" s="2" t="s">
        <v>369</v>
      </c>
      <c r="M185" s="2" t="s">
        <v>55</v>
      </c>
      <c r="N185" s="2" t="s">
        <v>39</v>
      </c>
      <c r="O185" s="2" t="s">
        <v>370</v>
      </c>
      <c r="P185" s="2" t="s">
        <v>19</v>
      </c>
      <c r="Q185" s="2" t="s">
        <v>10</v>
      </c>
      <c r="R185" t="str">
        <f t="shared" si="8"/>
        <v>Less than $150 USD</v>
      </c>
      <c r="S185">
        <f t="shared" si="9"/>
        <v>150</v>
      </c>
      <c r="T185">
        <f t="shared" si="10"/>
        <v>75</v>
      </c>
      <c r="U185">
        <f t="shared" si="11"/>
        <v>75</v>
      </c>
    </row>
    <row r="186" spans="1:21" ht="32" x14ac:dyDescent="0.2">
      <c r="A186">
        <v>142</v>
      </c>
      <c r="B186" s="2" t="s">
        <v>4</v>
      </c>
      <c r="C186" s="1">
        <v>43963.634456504631</v>
      </c>
      <c r="D186" s="2" t="s">
        <v>375</v>
      </c>
      <c r="E186" s="2" t="s">
        <v>31</v>
      </c>
      <c r="F186" s="2" t="s">
        <v>8</v>
      </c>
      <c r="G186" s="2" t="s">
        <v>17</v>
      </c>
      <c r="H186" s="2" t="s">
        <v>10</v>
      </c>
      <c r="I186" s="2" t="s">
        <v>31</v>
      </c>
      <c r="J186" s="2" t="s">
        <v>10</v>
      </c>
      <c r="K186" s="2" t="s">
        <v>11</v>
      </c>
      <c r="L186" s="2" t="s">
        <v>97</v>
      </c>
      <c r="M186" s="2" t="s">
        <v>25</v>
      </c>
      <c r="N186" s="2" t="s">
        <v>95</v>
      </c>
      <c r="O186" s="2" t="s">
        <v>6</v>
      </c>
      <c r="P186" s="2" t="s">
        <v>10</v>
      </c>
      <c r="Q186" s="2" t="s">
        <v>10</v>
      </c>
      <c r="R186" t="str">
        <f t="shared" si="8"/>
        <v/>
      </c>
      <c r="S186">
        <f t="shared" si="9"/>
        <v>75</v>
      </c>
      <c r="T186">
        <f t="shared" si="10"/>
        <v>75</v>
      </c>
      <c r="U186">
        <f t="shared" si="11"/>
        <v>75</v>
      </c>
    </row>
    <row r="187" spans="1:21" ht="160" x14ac:dyDescent="0.2">
      <c r="A187">
        <v>278</v>
      </c>
      <c r="B187" s="2" t="s">
        <v>4</v>
      </c>
      <c r="C187" s="1">
        <v>43963.829740729168</v>
      </c>
      <c r="D187" s="2" t="s">
        <v>384</v>
      </c>
      <c r="E187" s="2" t="s">
        <v>18</v>
      </c>
      <c r="F187" s="2" t="s">
        <v>29</v>
      </c>
      <c r="G187" s="2" t="s">
        <v>104</v>
      </c>
      <c r="H187" s="2" t="s">
        <v>152</v>
      </c>
      <c r="I187" s="2" t="s">
        <v>31</v>
      </c>
      <c r="J187" s="2" t="s">
        <v>53</v>
      </c>
      <c r="K187" s="2" t="s">
        <v>11</v>
      </c>
      <c r="L187" s="2" t="s">
        <v>97</v>
      </c>
      <c r="M187" s="2" t="s">
        <v>22</v>
      </c>
      <c r="N187" s="2" t="s">
        <v>7</v>
      </c>
      <c r="O187" s="2" t="s">
        <v>385</v>
      </c>
      <c r="P187" s="2" t="s">
        <v>152</v>
      </c>
      <c r="Q187" s="2" t="s">
        <v>53</v>
      </c>
      <c r="R187" t="str">
        <f t="shared" si="8"/>
        <v>$250</v>
      </c>
      <c r="S187">
        <f t="shared" si="9"/>
        <v>450</v>
      </c>
      <c r="T187">
        <f t="shared" si="10"/>
        <v>250</v>
      </c>
      <c r="U187">
        <f t="shared" si="11"/>
        <v>250</v>
      </c>
    </row>
    <row r="188" spans="1:21" ht="48" x14ac:dyDescent="0.2">
      <c r="A188">
        <v>339</v>
      </c>
      <c r="B188" s="2" t="s">
        <v>4</v>
      </c>
      <c r="C188" s="1">
        <v>43963.923527210645</v>
      </c>
      <c r="D188" s="2" t="s">
        <v>389</v>
      </c>
      <c r="E188" s="2" t="s">
        <v>18</v>
      </c>
      <c r="F188" s="2" t="s">
        <v>29</v>
      </c>
      <c r="G188" s="2" t="s">
        <v>9</v>
      </c>
      <c r="H188" s="2" t="s">
        <v>30</v>
      </c>
      <c r="I188" s="2" t="s">
        <v>31</v>
      </c>
      <c r="J188" s="2" t="s">
        <v>30</v>
      </c>
      <c r="K188" s="2" t="s">
        <v>11</v>
      </c>
      <c r="L188" s="2" t="s">
        <v>97</v>
      </c>
      <c r="M188" s="2" t="s">
        <v>38</v>
      </c>
      <c r="N188" s="2" t="s">
        <v>14</v>
      </c>
      <c r="O188" s="2" t="s">
        <v>390</v>
      </c>
      <c r="P188" s="2" t="s">
        <v>30</v>
      </c>
      <c r="Q188" s="2" t="s">
        <v>30</v>
      </c>
      <c r="R188" t="str">
        <f t="shared" si="8"/>
        <v/>
      </c>
      <c r="S188">
        <f t="shared" si="9"/>
        <v>400</v>
      </c>
      <c r="T188">
        <f t="shared" si="10"/>
        <v>400</v>
      </c>
      <c r="U188">
        <f t="shared" si="11"/>
        <v>400</v>
      </c>
    </row>
    <row r="189" spans="1:21" ht="32" x14ac:dyDescent="0.2">
      <c r="A189">
        <v>168</v>
      </c>
      <c r="B189" s="2" t="s">
        <v>4</v>
      </c>
      <c r="C189" s="1">
        <v>43963.963477800928</v>
      </c>
      <c r="D189" s="2" t="s">
        <v>391</v>
      </c>
      <c r="E189" s="2" t="s">
        <v>18</v>
      </c>
      <c r="F189" s="2" t="s">
        <v>29</v>
      </c>
      <c r="G189" s="2" t="s">
        <v>35</v>
      </c>
      <c r="H189" s="2" t="s">
        <v>46</v>
      </c>
      <c r="I189" s="2" t="s">
        <v>31</v>
      </c>
      <c r="J189" s="2" t="s">
        <v>19</v>
      </c>
      <c r="K189" s="2" t="s">
        <v>143</v>
      </c>
      <c r="L189" s="2" t="s">
        <v>12</v>
      </c>
      <c r="M189" s="2" t="s">
        <v>25</v>
      </c>
      <c r="N189" s="2" t="s">
        <v>14</v>
      </c>
      <c r="O189" s="2" t="s">
        <v>6</v>
      </c>
      <c r="P189" s="2" t="s">
        <v>46</v>
      </c>
      <c r="Q189" s="2" t="s">
        <v>19</v>
      </c>
      <c r="R189" t="str">
        <f t="shared" si="8"/>
        <v>$150</v>
      </c>
      <c r="S189">
        <f t="shared" si="9"/>
        <v>300</v>
      </c>
      <c r="T189">
        <f t="shared" si="10"/>
        <v>150</v>
      </c>
      <c r="U189">
        <f t="shared" si="11"/>
        <v>150</v>
      </c>
    </row>
    <row r="190" spans="1:21" ht="32" x14ac:dyDescent="0.2">
      <c r="A190">
        <v>105</v>
      </c>
      <c r="B190" s="2" t="s">
        <v>4</v>
      </c>
      <c r="C190" s="1">
        <v>43964.003634780092</v>
      </c>
      <c r="D190" s="2" t="s">
        <v>392</v>
      </c>
      <c r="E190" s="2" t="s">
        <v>18</v>
      </c>
      <c r="F190" s="2" t="s">
        <v>29</v>
      </c>
      <c r="G190" s="2" t="s">
        <v>35</v>
      </c>
      <c r="H190" s="2" t="s">
        <v>46</v>
      </c>
      <c r="I190" s="2" t="s">
        <v>31</v>
      </c>
      <c r="J190" s="2" t="s">
        <v>46</v>
      </c>
      <c r="K190" s="2" t="s">
        <v>269</v>
      </c>
      <c r="L190" s="2" t="s">
        <v>97</v>
      </c>
      <c r="M190" s="2" t="s">
        <v>25</v>
      </c>
      <c r="N190" s="2" t="s">
        <v>7</v>
      </c>
      <c r="O190" s="2" t="s">
        <v>6</v>
      </c>
      <c r="P190" s="2" t="s">
        <v>46</v>
      </c>
      <c r="Q190" s="2" t="s">
        <v>46</v>
      </c>
      <c r="R190" t="str">
        <f t="shared" si="8"/>
        <v/>
      </c>
      <c r="S190">
        <f t="shared" si="9"/>
        <v>300</v>
      </c>
      <c r="T190">
        <f t="shared" si="10"/>
        <v>300</v>
      </c>
      <c r="U190">
        <f t="shared" si="11"/>
        <v>300</v>
      </c>
    </row>
    <row r="191" spans="1:21" ht="32" x14ac:dyDescent="0.2">
      <c r="A191">
        <v>88</v>
      </c>
      <c r="B191" s="2" t="s">
        <v>4</v>
      </c>
      <c r="C191" s="1">
        <v>43964.078655775462</v>
      </c>
      <c r="D191" s="2" t="s">
        <v>395</v>
      </c>
      <c r="E191" s="2" t="s">
        <v>31</v>
      </c>
      <c r="F191" s="2" t="s">
        <v>72</v>
      </c>
      <c r="G191" s="2" t="s">
        <v>35</v>
      </c>
      <c r="H191" s="2" t="s">
        <v>10</v>
      </c>
      <c r="I191" s="2" t="s">
        <v>31</v>
      </c>
      <c r="J191" s="2" t="s">
        <v>165</v>
      </c>
      <c r="K191" s="2" t="s">
        <v>326</v>
      </c>
      <c r="L191" s="2" t="s">
        <v>89</v>
      </c>
      <c r="M191" s="2" t="s">
        <v>42</v>
      </c>
      <c r="N191" s="2" t="s">
        <v>14</v>
      </c>
      <c r="O191" s="2" t="s">
        <v>6</v>
      </c>
      <c r="P191" s="2" t="s">
        <v>10</v>
      </c>
      <c r="Q191" s="2" t="s">
        <v>165</v>
      </c>
      <c r="R191" t="str">
        <f t="shared" si="8"/>
        <v>I wouldn't attend at all</v>
      </c>
      <c r="S191">
        <f t="shared" si="9"/>
        <v>75</v>
      </c>
      <c r="T191">
        <f t="shared" si="10"/>
        <v>0</v>
      </c>
      <c r="U191">
        <f t="shared" si="11"/>
        <v>0</v>
      </c>
    </row>
    <row r="192" spans="1:21" ht="80" x14ac:dyDescent="0.2">
      <c r="A192">
        <v>286</v>
      </c>
      <c r="B192" s="2" t="s">
        <v>4</v>
      </c>
      <c r="C192" s="1">
        <v>43964.19520451389</v>
      </c>
      <c r="D192" s="2" t="s">
        <v>401</v>
      </c>
      <c r="E192" s="2" t="s">
        <v>7</v>
      </c>
      <c r="F192" s="2" t="s">
        <v>8</v>
      </c>
      <c r="G192" s="2" t="s">
        <v>35</v>
      </c>
      <c r="H192" s="2" t="s">
        <v>41</v>
      </c>
      <c r="I192" s="2" t="s">
        <v>31</v>
      </c>
      <c r="J192" s="2" t="s">
        <v>36</v>
      </c>
      <c r="K192" s="2" t="s">
        <v>11</v>
      </c>
      <c r="L192" s="2" t="s">
        <v>21</v>
      </c>
      <c r="M192" s="2" t="s">
        <v>25</v>
      </c>
      <c r="N192" s="2" t="s">
        <v>14</v>
      </c>
      <c r="O192" s="2" t="s">
        <v>6</v>
      </c>
      <c r="P192" s="2" t="s">
        <v>41</v>
      </c>
      <c r="Q192" s="2" t="s">
        <v>36</v>
      </c>
      <c r="R192" t="str">
        <f t="shared" si="8"/>
        <v>$200</v>
      </c>
      <c r="S192">
        <f t="shared" si="9"/>
        <v>350</v>
      </c>
      <c r="T192">
        <f t="shared" si="10"/>
        <v>200</v>
      </c>
      <c r="U192">
        <f t="shared" si="11"/>
        <v>200</v>
      </c>
    </row>
    <row r="193" spans="1:21" ht="16" x14ac:dyDescent="0.2">
      <c r="A193">
        <v>108</v>
      </c>
      <c r="B193" s="2" t="s">
        <v>4</v>
      </c>
      <c r="C193" s="1">
        <v>43964.278806678238</v>
      </c>
      <c r="D193" s="2" t="s">
        <v>402</v>
      </c>
      <c r="E193" s="2" t="s">
        <v>18</v>
      </c>
      <c r="F193" s="2" t="s">
        <v>29</v>
      </c>
      <c r="G193" s="2" t="s">
        <v>35</v>
      </c>
      <c r="H193" s="2" t="s">
        <v>46</v>
      </c>
      <c r="I193" s="2" t="s">
        <v>31</v>
      </c>
      <c r="J193" s="2" t="s">
        <v>19</v>
      </c>
      <c r="K193" s="2" t="s">
        <v>403</v>
      </c>
      <c r="L193" s="2" t="s">
        <v>97</v>
      </c>
      <c r="M193" s="2" t="s">
        <v>22</v>
      </c>
      <c r="N193" s="2" t="s">
        <v>14</v>
      </c>
      <c r="O193" s="2" t="s">
        <v>6</v>
      </c>
      <c r="P193" s="2" t="s">
        <v>46</v>
      </c>
      <c r="Q193" s="2" t="s">
        <v>19</v>
      </c>
      <c r="R193" t="str">
        <f t="shared" si="8"/>
        <v>$150</v>
      </c>
      <c r="S193">
        <f t="shared" si="9"/>
        <v>300</v>
      </c>
      <c r="T193">
        <f t="shared" si="10"/>
        <v>150</v>
      </c>
      <c r="U193">
        <f t="shared" si="11"/>
        <v>150</v>
      </c>
    </row>
    <row r="194" spans="1:21" s="17" customFormat="1" ht="32" x14ac:dyDescent="0.2">
      <c r="A194" s="17">
        <v>215</v>
      </c>
      <c r="B194" s="18" t="s">
        <v>4</v>
      </c>
      <c r="C194" s="231">
        <v>43965.294156631942</v>
      </c>
      <c r="D194" s="18" t="s">
        <v>415</v>
      </c>
      <c r="E194" s="18" t="s">
        <v>7</v>
      </c>
      <c r="F194" s="18" t="s">
        <v>8</v>
      </c>
      <c r="G194" s="18" t="s">
        <v>35</v>
      </c>
      <c r="H194" s="18" t="s">
        <v>10</v>
      </c>
      <c r="I194" s="18" t="s">
        <v>31</v>
      </c>
      <c r="J194" s="18" t="s">
        <v>36</v>
      </c>
      <c r="K194" s="18" t="s">
        <v>48</v>
      </c>
      <c r="L194" s="18" t="s">
        <v>12</v>
      </c>
      <c r="M194" s="18" t="s">
        <v>38</v>
      </c>
      <c r="N194" s="18" t="s">
        <v>7</v>
      </c>
      <c r="O194" s="18" t="s">
        <v>416</v>
      </c>
      <c r="P194" s="18" t="s">
        <v>10</v>
      </c>
      <c r="Q194" s="18" t="s">
        <v>10</v>
      </c>
      <c r="R194" s="17" t="str">
        <f t="shared" si="8"/>
        <v/>
      </c>
      <c r="S194" s="17">
        <f t="shared" si="9"/>
        <v>75</v>
      </c>
      <c r="T194" s="17">
        <f t="shared" si="10"/>
        <v>200</v>
      </c>
      <c r="U194">
        <f t="shared" si="11"/>
        <v>75</v>
      </c>
    </row>
    <row r="195" spans="1:21" ht="128" x14ac:dyDescent="0.2">
      <c r="A195">
        <v>161</v>
      </c>
      <c r="B195" s="2" t="s">
        <v>4</v>
      </c>
      <c r="C195" s="1">
        <v>43965.305045995374</v>
      </c>
      <c r="D195" s="2" t="s">
        <v>421</v>
      </c>
      <c r="E195" s="2" t="s">
        <v>7</v>
      </c>
      <c r="F195" s="2" t="s">
        <v>8</v>
      </c>
      <c r="G195" s="2" t="s">
        <v>17</v>
      </c>
      <c r="H195" s="2" t="s">
        <v>46</v>
      </c>
      <c r="I195" s="2" t="s">
        <v>31</v>
      </c>
      <c r="J195" s="2" t="s">
        <v>46</v>
      </c>
      <c r="K195" s="2" t="s">
        <v>11</v>
      </c>
      <c r="L195" s="2" t="s">
        <v>12</v>
      </c>
      <c r="M195" s="2" t="s">
        <v>22</v>
      </c>
      <c r="N195" s="2" t="s">
        <v>7</v>
      </c>
      <c r="O195" s="2" t="s">
        <v>422</v>
      </c>
      <c r="P195" s="2" t="s">
        <v>46</v>
      </c>
      <c r="Q195" s="2" t="s">
        <v>46</v>
      </c>
      <c r="R195" t="str">
        <f t="shared" ref="R195:R258" si="12">IF((P195=Q195),"",Q195)</f>
        <v/>
      </c>
      <c r="S195">
        <f t="shared" ref="S195:S258" si="13">IF(H195="Less than $150 USD",75,_xlfn.NUMBERVALUE(RIGHT(H195,3)))</f>
        <v>300</v>
      </c>
      <c r="T195">
        <f t="shared" ref="T195:T258" si="14">IF(J195="Less than $150 USD",75,IF(J195="I wouldn't attend at all",0,_xlfn.NUMBERVALUE(RIGHT(J195,3))))</f>
        <v>300</v>
      </c>
      <c r="U195">
        <f t="shared" ref="U195:U258" si="15">IF(I195="No",S195,MIN(S195,T195))</f>
        <v>300</v>
      </c>
    </row>
    <row r="196" spans="1:21" ht="48" x14ac:dyDescent="0.2">
      <c r="A196">
        <v>95</v>
      </c>
      <c r="B196" s="2" t="s">
        <v>4</v>
      </c>
      <c r="C196" s="1">
        <v>43965.314618090277</v>
      </c>
      <c r="D196" s="2" t="s">
        <v>426</v>
      </c>
      <c r="E196" s="2" t="s">
        <v>7</v>
      </c>
      <c r="F196" s="2" t="s">
        <v>8</v>
      </c>
      <c r="G196" s="2" t="s">
        <v>17</v>
      </c>
      <c r="H196" s="2" t="s">
        <v>46</v>
      </c>
      <c r="I196" s="2" t="s">
        <v>31</v>
      </c>
      <c r="J196" s="2" t="s">
        <v>10</v>
      </c>
      <c r="K196" s="2" t="s">
        <v>11</v>
      </c>
      <c r="L196" s="2" t="s">
        <v>12</v>
      </c>
      <c r="M196" s="2" t="s">
        <v>55</v>
      </c>
      <c r="N196" s="2" t="s">
        <v>7</v>
      </c>
      <c r="O196" s="2" t="s">
        <v>6</v>
      </c>
      <c r="P196" s="2" t="s">
        <v>46</v>
      </c>
      <c r="Q196" s="2" t="s">
        <v>10</v>
      </c>
      <c r="R196" t="str">
        <f t="shared" si="12"/>
        <v>Less than $150 USD</v>
      </c>
      <c r="S196">
        <f t="shared" si="13"/>
        <v>300</v>
      </c>
      <c r="T196">
        <f t="shared" si="14"/>
        <v>75</v>
      </c>
      <c r="U196">
        <f t="shared" si="15"/>
        <v>75</v>
      </c>
    </row>
    <row r="197" spans="1:21" ht="80" x14ac:dyDescent="0.2">
      <c r="A197">
        <v>202</v>
      </c>
      <c r="B197" s="2" t="s">
        <v>4</v>
      </c>
      <c r="C197" s="1">
        <v>43965.342617291666</v>
      </c>
      <c r="D197" s="2" t="s">
        <v>430</v>
      </c>
      <c r="E197" s="2" t="s">
        <v>7</v>
      </c>
      <c r="F197" s="2" t="s">
        <v>8</v>
      </c>
      <c r="G197" s="2" t="s">
        <v>17</v>
      </c>
      <c r="H197" s="2" t="s">
        <v>19</v>
      </c>
      <c r="I197" s="2" t="s">
        <v>31</v>
      </c>
      <c r="J197" s="2" t="s">
        <v>165</v>
      </c>
      <c r="K197" s="2" t="s">
        <v>11</v>
      </c>
      <c r="L197" s="2" t="s">
        <v>12</v>
      </c>
      <c r="M197" s="2" t="s">
        <v>25</v>
      </c>
      <c r="N197" s="2" t="s">
        <v>95</v>
      </c>
      <c r="O197" s="2" t="s">
        <v>431</v>
      </c>
      <c r="P197" s="2" t="s">
        <v>19</v>
      </c>
      <c r="Q197" s="2" t="s">
        <v>165</v>
      </c>
      <c r="R197" t="str">
        <f t="shared" si="12"/>
        <v>I wouldn't attend at all</v>
      </c>
      <c r="S197">
        <f t="shared" si="13"/>
        <v>150</v>
      </c>
      <c r="T197">
        <f t="shared" si="14"/>
        <v>0</v>
      </c>
      <c r="U197">
        <f t="shared" si="15"/>
        <v>0</v>
      </c>
    </row>
    <row r="198" spans="1:21" ht="160" x14ac:dyDescent="0.2">
      <c r="A198">
        <v>283</v>
      </c>
      <c r="B198" s="2" t="s">
        <v>4</v>
      </c>
      <c r="C198" s="1">
        <v>43965.353075787039</v>
      </c>
      <c r="D198" s="2" t="s">
        <v>433</v>
      </c>
      <c r="E198" s="2" t="s">
        <v>18</v>
      </c>
      <c r="F198" s="2" t="s">
        <v>72</v>
      </c>
      <c r="G198" s="2" t="s">
        <v>35</v>
      </c>
      <c r="H198" s="2" t="s">
        <v>19</v>
      </c>
      <c r="I198" s="2" t="s">
        <v>31</v>
      </c>
      <c r="J198" s="2" t="s">
        <v>10</v>
      </c>
      <c r="K198" s="2" t="s">
        <v>197</v>
      </c>
      <c r="L198" s="2" t="s">
        <v>12</v>
      </c>
      <c r="M198" s="2" t="s">
        <v>25</v>
      </c>
      <c r="N198" s="2" t="s">
        <v>7</v>
      </c>
      <c r="O198" s="2" t="s">
        <v>434</v>
      </c>
      <c r="P198" s="2" t="s">
        <v>19</v>
      </c>
      <c r="Q198" s="2" t="s">
        <v>10</v>
      </c>
      <c r="R198" t="str">
        <f t="shared" si="12"/>
        <v>Less than $150 USD</v>
      </c>
      <c r="S198">
        <f t="shared" si="13"/>
        <v>150</v>
      </c>
      <c r="T198">
        <f t="shared" si="14"/>
        <v>75</v>
      </c>
      <c r="U198">
        <f t="shared" si="15"/>
        <v>75</v>
      </c>
    </row>
    <row r="199" spans="1:21" ht="32" x14ac:dyDescent="0.2">
      <c r="A199">
        <v>150</v>
      </c>
      <c r="B199" s="2" t="s">
        <v>4</v>
      </c>
      <c r="C199" s="1">
        <v>43965.403209791664</v>
      </c>
      <c r="D199" s="2" t="s">
        <v>435</v>
      </c>
      <c r="E199" s="2" t="s">
        <v>7</v>
      </c>
      <c r="F199" s="2" t="s">
        <v>8</v>
      </c>
      <c r="G199" s="2" t="s">
        <v>9</v>
      </c>
      <c r="H199" s="2" t="s">
        <v>53</v>
      </c>
      <c r="I199" s="2" t="s">
        <v>31</v>
      </c>
      <c r="J199" s="2" t="s">
        <v>19</v>
      </c>
      <c r="K199" s="2" t="s">
        <v>11</v>
      </c>
      <c r="L199" s="2" t="s">
        <v>12</v>
      </c>
      <c r="M199" s="2" t="s">
        <v>25</v>
      </c>
      <c r="N199" s="2" t="s">
        <v>14</v>
      </c>
      <c r="O199" s="2" t="s">
        <v>436</v>
      </c>
      <c r="P199" s="2" t="s">
        <v>53</v>
      </c>
      <c r="Q199" s="2" t="s">
        <v>19</v>
      </c>
      <c r="R199" t="str">
        <f t="shared" si="12"/>
        <v>$150</v>
      </c>
      <c r="S199">
        <f t="shared" si="13"/>
        <v>250</v>
      </c>
      <c r="T199">
        <f t="shared" si="14"/>
        <v>150</v>
      </c>
      <c r="U199">
        <f t="shared" si="15"/>
        <v>150</v>
      </c>
    </row>
    <row r="200" spans="1:21" ht="32" x14ac:dyDescent="0.2">
      <c r="A200">
        <v>102</v>
      </c>
      <c r="B200" s="2" t="s">
        <v>4</v>
      </c>
      <c r="C200" s="1">
        <v>43965.409614594908</v>
      </c>
      <c r="D200" s="2" t="s">
        <v>437</v>
      </c>
      <c r="E200" s="2" t="s">
        <v>7</v>
      </c>
      <c r="F200" s="2" t="s">
        <v>8</v>
      </c>
      <c r="G200" s="2" t="s">
        <v>17</v>
      </c>
      <c r="H200" s="2" t="s">
        <v>36</v>
      </c>
      <c r="I200" s="2" t="s">
        <v>31</v>
      </c>
      <c r="J200" s="2" t="s">
        <v>19</v>
      </c>
      <c r="K200" s="2" t="s">
        <v>11</v>
      </c>
      <c r="L200" s="2" t="s">
        <v>12</v>
      </c>
      <c r="M200" s="2" t="s">
        <v>25</v>
      </c>
      <c r="N200" s="2" t="s">
        <v>14</v>
      </c>
      <c r="O200" s="2" t="s">
        <v>6</v>
      </c>
      <c r="P200" s="2" t="s">
        <v>36</v>
      </c>
      <c r="Q200" s="2" t="s">
        <v>19</v>
      </c>
      <c r="R200" t="str">
        <f t="shared" si="12"/>
        <v>$150</v>
      </c>
      <c r="S200">
        <f t="shared" si="13"/>
        <v>200</v>
      </c>
      <c r="T200">
        <f t="shared" si="14"/>
        <v>150</v>
      </c>
      <c r="U200">
        <f t="shared" si="15"/>
        <v>150</v>
      </c>
    </row>
    <row r="201" spans="1:21" ht="32" x14ac:dyDescent="0.2">
      <c r="A201">
        <v>91</v>
      </c>
      <c r="B201" s="2" t="s">
        <v>4</v>
      </c>
      <c r="C201" s="1">
        <v>43965.468180601849</v>
      </c>
      <c r="D201" s="2" t="s">
        <v>443</v>
      </c>
      <c r="E201" s="2" t="s">
        <v>31</v>
      </c>
      <c r="F201" s="2" t="s">
        <v>8</v>
      </c>
      <c r="G201" s="2" t="s">
        <v>35</v>
      </c>
      <c r="H201" s="2" t="s">
        <v>36</v>
      </c>
      <c r="I201" s="2" t="s">
        <v>31</v>
      </c>
      <c r="J201" s="2" t="s">
        <v>36</v>
      </c>
      <c r="K201" s="2" t="s">
        <v>37</v>
      </c>
      <c r="L201" s="2" t="s">
        <v>12</v>
      </c>
      <c r="M201" s="2" t="s">
        <v>25</v>
      </c>
      <c r="N201" s="2" t="s">
        <v>7</v>
      </c>
      <c r="O201" s="2" t="s">
        <v>6</v>
      </c>
      <c r="P201" s="2" t="s">
        <v>36</v>
      </c>
      <c r="Q201" s="2" t="s">
        <v>36</v>
      </c>
      <c r="R201" t="str">
        <f t="shared" si="12"/>
        <v/>
      </c>
      <c r="S201">
        <f t="shared" si="13"/>
        <v>200</v>
      </c>
      <c r="T201">
        <f t="shared" si="14"/>
        <v>200</v>
      </c>
      <c r="U201">
        <f t="shared" si="15"/>
        <v>200</v>
      </c>
    </row>
    <row r="202" spans="1:21" ht="16" x14ac:dyDescent="0.2">
      <c r="A202">
        <v>134</v>
      </c>
      <c r="B202" s="2" t="s">
        <v>4</v>
      </c>
      <c r="C202" s="1">
        <v>43965.637324236108</v>
      </c>
      <c r="D202" s="2" t="s">
        <v>448</v>
      </c>
      <c r="E202" s="2" t="s">
        <v>31</v>
      </c>
      <c r="F202" s="2" t="s">
        <v>8</v>
      </c>
      <c r="G202" s="2" t="s">
        <v>35</v>
      </c>
      <c r="H202" s="2" t="s">
        <v>53</v>
      </c>
      <c r="I202" s="2" t="s">
        <v>31</v>
      </c>
      <c r="J202" s="2" t="s">
        <v>53</v>
      </c>
      <c r="K202" s="2" t="s">
        <v>11</v>
      </c>
      <c r="L202" s="2" t="s">
        <v>449</v>
      </c>
      <c r="M202" s="2" t="s">
        <v>22</v>
      </c>
      <c r="N202" s="2" t="s">
        <v>95</v>
      </c>
      <c r="O202" s="2" t="s">
        <v>6</v>
      </c>
      <c r="P202" s="2" t="s">
        <v>53</v>
      </c>
      <c r="Q202" s="2" t="s">
        <v>53</v>
      </c>
      <c r="R202" t="str">
        <f t="shared" si="12"/>
        <v/>
      </c>
      <c r="S202">
        <f t="shared" si="13"/>
        <v>250</v>
      </c>
      <c r="T202">
        <f t="shared" si="14"/>
        <v>250</v>
      </c>
      <c r="U202">
        <f t="shared" si="15"/>
        <v>250</v>
      </c>
    </row>
    <row r="203" spans="1:21" ht="32" x14ac:dyDescent="0.2">
      <c r="A203">
        <v>166</v>
      </c>
      <c r="B203" s="2" t="s">
        <v>4</v>
      </c>
      <c r="C203" s="1">
        <v>43965.665618101855</v>
      </c>
      <c r="D203" s="2" t="s">
        <v>450</v>
      </c>
      <c r="E203" s="2" t="s">
        <v>7</v>
      </c>
      <c r="F203" s="2" t="s">
        <v>8</v>
      </c>
      <c r="G203" s="2" t="s">
        <v>35</v>
      </c>
      <c r="H203" s="2" t="s">
        <v>107</v>
      </c>
      <c r="I203" s="2" t="s">
        <v>31</v>
      </c>
      <c r="J203" s="2" t="s">
        <v>53</v>
      </c>
      <c r="K203" s="2" t="s">
        <v>352</v>
      </c>
      <c r="L203" s="2" t="s">
        <v>12</v>
      </c>
      <c r="M203" s="2" t="s">
        <v>25</v>
      </c>
      <c r="N203" s="2" t="s">
        <v>14</v>
      </c>
      <c r="O203" s="2" t="s">
        <v>6</v>
      </c>
      <c r="P203" s="2" t="s">
        <v>107</v>
      </c>
      <c r="Q203" s="2" t="s">
        <v>53</v>
      </c>
      <c r="R203" t="str">
        <f t="shared" si="12"/>
        <v>$250</v>
      </c>
      <c r="S203">
        <f t="shared" si="13"/>
        <v>500</v>
      </c>
      <c r="T203">
        <f t="shared" si="14"/>
        <v>250</v>
      </c>
      <c r="U203">
        <f t="shared" si="15"/>
        <v>250</v>
      </c>
    </row>
    <row r="204" spans="1:21" ht="32" x14ac:dyDescent="0.2">
      <c r="A204">
        <v>114</v>
      </c>
      <c r="B204" s="2" t="s">
        <v>4</v>
      </c>
      <c r="C204" s="1">
        <v>43965.671961747685</v>
      </c>
      <c r="D204" s="2" t="s">
        <v>451</v>
      </c>
      <c r="E204" s="2" t="s">
        <v>18</v>
      </c>
      <c r="F204" s="2" t="s">
        <v>72</v>
      </c>
      <c r="G204" s="2" t="s">
        <v>9</v>
      </c>
      <c r="H204" s="2" t="s">
        <v>19</v>
      </c>
      <c r="I204" s="2" t="s">
        <v>31</v>
      </c>
      <c r="J204" s="2" t="s">
        <v>165</v>
      </c>
      <c r="K204" s="2" t="s">
        <v>358</v>
      </c>
      <c r="L204" s="2" t="s">
        <v>97</v>
      </c>
      <c r="M204" s="2" t="s">
        <v>22</v>
      </c>
      <c r="N204" s="2" t="s">
        <v>14</v>
      </c>
      <c r="O204" s="2" t="s">
        <v>6</v>
      </c>
      <c r="P204" s="2" t="s">
        <v>19</v>
      </c>
      <c r="Q204" s="2" t="s">
        <v>165</v>
      </c>
      <c r="R204" t="str">
        <f t="shared" si="12"/>
        <v>I wouldn't attend at all</v>
      </c>
      <c r="S204">
        <f t="shared" si="13"/>
        <v>150</v>
      </c>
      <c r="T204">
        <f t="shared" si="14"/>
        <v>0</v>
      </c>
      <c r="U204">
        <f t="shared" si="15"/>
        <v>0</v>
      </c>
    </row>
    <row r="205" spans="1:21" s="17" customFormat="1" ht="80" x14ac:dyDescent="0.2">
      <c r="A205" s="17">
        <v>140</v>
      </c>
      <c r="B205" s="18" t="s">
        <v>4</v>
      </c>
      <c r="C205" s="231">
        <v>43959.25202359954</v>
      </c>
      <c r="D205" s="18" t="s">
        <v>16</v>
      </c>
      <c r="E205" s="18" t="s">
        <v>7</v>
      </c>
      <c r="F205" s="18" t="s">
        <v>8</v>
      </c>
      <c r="G205" s="18" t="s">
        <v>17</v>
      </c>
      <c r="H205" s="18" t="s">
        <v>10</v>
      </c>
      <c r="I205" s="18" t="s">
        <v>18</v>
      </c>
      <c r="J205" s="18" t="s">
        <v>19</v>
      </c>
      <c r="K205" s="18" t="s">
        <v>20</v>
      </c>
      <c r="L205" s="18" t="s">
        <v>21</v>
      </c>
      <c r="M205" s="18" t="s">
        <v>22</v>
      </c>
      <c r="N205" s="18" t="s">
        <v>7</v>
      </c>
      <c r="O205" s="18" t="s">
        <v>23</v>
      </c>
      <c r="P205" s="18" t="s">
        <v>10</v>
      </c>
      <c r="Q205" s="18" t="s">
        <v>10</v>
      </c>
      <c r="R205" s="17" t="str">
        <f t="shared" si="12"/>
        <v/>
      </c>
      <c r="S205" s="17">
        <f t="shared" si="13"/>
        <v>75</v>
      </c>
      <c r="T205" s="17">
        <f t="shared" si="14"/>
        <v>150</v>
      </c>
      <c r="U205">
        <f t="shared" si="15"/>
        <v>75</v>
      </c>
    </row>
    <row r="206" spans="1:21" ht="80" x14ac:dyDescent="0.2">
      <c r="A206">
        <v>193</v>
      </c>
      <c r="B206" s="2" t="s">
        <v>4</v>
      </c>
      <c r="C206" s="1">
        <v>43959.254905983798</v>
      </c>
      <c r="D206" s="2" t="s">
        <v>44</v>
      </c>
      <c r="E206" s="2" t="s">
        <v>7</v>
      </c>
      <c r="F206" s="2" t="s">
        <v>8</v>
      </c>
      <c r="G206" s="2" t="s">
        <v>9</v>
      </c>
      <c r="H206" s="2" t="s">
        <v>36</v>
      </c>
      <c r="I206" s="2" t="s">
        <v>18</v>
      </c>
      <c r="J206" s="2" t="s">
        <v>10</v>
      </c>
      <c r="K206" s="2" t="s">
        <v>11</v>
      </c>
      <c r="L206" s="2" t="s">
        <v>21</v>
      </c>
      <c r="M206" s="2" t="s">
        <v>38</v>
      </c>
      <c r="N206" s="2" t="s">
        <v>39</v>
      </c>
      <c r="O206" s="2" t="s">
        <v>6</v>
      </c>
      <c r="P206" s="2" t="s">
        <v>36</v>
      </c>
      <c r="Q206" s="2" t="s">
        <v>10</v>
      </c>
      <c r="R206" t="str">
        <f t="shared" si="12"/>
        <v>Less than $150 USD</v>
      </c>
      <c r="S206">
        <f t="shared" si="13"/>
        <v>200</v>
      </c>
      <c r="T206">
        <f t="shared" si="14"/>
        <v>75</v>
      </c>
      <c r="U206">
        <f t="shared" si="15"/>
        <v>75</v>
      </c>
    </row>
    <row r="207" spans="1:21" ht="80" x14ac:dyDescent="0.2">
      <c r="A207">
        <v>109</v>
      </c>
      <c r="B207" s="2" t="s">
        <v>4</v>
      </c>
      <c r="C207" s="1">
        <v>43959.258927754629</v>
      </c>
      <c r="D207" s="2" t="s">
        <v>52</v>
      </c>
      <c r="E207" s="2" t="s">
        <v>18</v>
      </c>
      <c r="F207" s="2" t="s">
        <v>29</v>
      </c>
      <c r="G207" s="2" t="s">
        <v>17</v>
      </c>
      <c r="H207" s="2" t="s">
        <v>41</v>
      </c>
      <c r="I207" s="2" t="s">
        <v>18</v>
      </c>
      <c r="J207" s="2" t="s">
        <v>53</v>
      </c>
      <c r="K207" s="2" t="s">
        <v>54</v>
      </c>
      <c r="L207" s="2" t="s">
        <v>21</v>
      </c>
      <c r="M207" s="2" t="s">
        <v>55</v>
      </c>
      <c r="N207" s="2" t="s">
        <v>7</v>
      </c>
      <c r="O207" s="2" t="s">
        <v>6</v>
      </c>
      <c r="P207" s="2" t="s">
        <v>41</v>
      </c>
      <c r="Q207" s="2" t="s">
        <v>53</v>
      </c>
      <c r="R207" t="str">
        <f t="shared" si="12"/>
        <v>$250</v>
      </c>
      <c r="S207">
        <f t="shared" si="13"/>
        <v>350</v>
      </c>
      <c r="T207">
        <f t="shared" si="14"/>
        <v>250</v>
      </c>
      <c r="U207">
        <f t="shared" si="15"/>
        <v>250</v>
      </c>
    </row>
    <row r="208" spans="1:21" ht="32" x14ac:dyDescent="0.2">
      <c r="A208">
        <v>141</v>
      </c>
      <c r="B208" s="2" t="s">
        <v>4</v>
      </c>
      <c r="C208" s="1">
        <v>43959.269872164354</v>
      </c>
      <c r="D208" s="2" t="s">
        <v>65</v>
      </c>
      <c r="E208" s="2" t="s">
        <v>7</v>
      </c>
      <c r="F208" s="2" t="s">
        <v>8</v>
      </c>
      <c r="G208" s="2" t="s">
        <v>9</v>
      </c>
      <c r="H208" s="2" t="s">
        <v>66</v>
      </c>
      <c r="I208" s="2" t="s">
        <v>18</v>
      </c>
      <c r="J208" s="2" t="s">
        <v>10</v>
      </c>
      <c r="K208" s="2" t="s">
        <v>11</v>
      </c>
      <c r="L208" s="2" t="s">
        <v>12</v>
      </c>
      <c r="M208" s="2" t="s">
        <v>25</v>
      </c>
      <c r="N208" s="2" t="s">
        <v>7</v>
      </c>
      <c r="O208" s="2" t="s">
        <v>6</v>
      </c>
      <c r="P208" s="2" t="s">
        <v>66</v>
      </c>
      <c r="Q208" s="2" t="s">
        <v>10</v>
      </c>
      <c r="R208" t="str">
        <f t="shared" si="12"/>
        <v>Less than $150 USD</v>
      </c>
      <c r="S208">
        <f t="shared" si="13"/>
        <v>650</v>
      </c>
      <c r="T208">
        <f t="shared" si="14"/>
        <v>75</v>
      </c>
      <c r="U208">
        <f t="shared" si="15"/>
        <v>75</v>
      </c>
    </row>
    <row r="209" spans="1:21" ht="32" x14ac:dyDescent="0.2">
      <c r="A209">
        <v>146</v>
      </c>
      <c r="B209" s="2" t="s">
        <v>4</v>
      </c>
      <c r="C209" s="1">
        <v>43959.271959710648</v>
      </c>
      <c r="D209" s="2" t="s">
        <v>69</v>
      </c>
      <c r="E209" s="2" t="s">
        <v>7</v>
      </c>
      <c r="F209" s="2" t="s">
        <v>8</v>
      </c>
      <c r="G209" s="2" t="s">
        <v>17</v>
      </c>
      <c r="H209" s="2" t="s">
        <v>30</v>
      </c>
      <c r="I209" s="2" t="s">
        <v>18</v>
      </c>
      <c r="J209" s="2" t="s">
        <v>36</v>
      </c>
      <c r="K209" s="2" t="s">
        <v>11</v>
      </c>
      <c r="L209" s="2" t="s">
        <v>70</v>
      </c>
      <c r="M209" s="2" t="s">
        <v>42</v>
      </c>
      <c r="N209" s="2" t="s">
        <v>7</v>
      </c>
      <c r="O209" s="2" t="s">
        <v>6</v>
      </c>
      <c r="P209" s="2" t="s">
        <v>30</v>
      </c>
      <c r="Q209" s="2" t="s">
        <v>36</v>
      </c>
      <c r="R209" t="str">
        <f t="shared" si="12"/>
        <v>$200</v>
      </c>
      <c r="S209">
        <f t="shared" si="13"/>
        <v>400</v>
      </c>
      <c r="T209">
        <f t="shared" si="14"/>
        <v>200</v>
      </c>
      <c r="U209">
        <f t="shared" si="15"/>
        <v>200</v>
      </c>
    </row>
    <row r="210" spans="1:21" ht="32" x14ac:dyDescent="0.2">
      <c r="A210">
        <v>124</v>
      </c>
      <c r="B210" s="2" t="s">
        <v>4</v>
      </c>
      <c r="C210" s="1">
        <v>43959.274216701386</v>
      </c>
      <c r="D210" s="2" t="s">
        <v>76</v>
      </c>
      <c r="E210" s="2" t="s">
        <v>7</v>
      </c>
      <c r="F210" s="2" t="s">
        <v>8</v>
      </c>
      <c r="G210" s="2" t="s">
        <v>17</v>
      </c>
      <c r="H210" s="2" t="s">
        <v>41</v>
      </c>
      <c r="I210" s="2" t="s">
        <v>18</v>
      </c>
      <c r="J210" s="2" t="s">
        <v>10</v>
      </c>
      <c r="K210" s="2" t="s">
        <v>77</v>
      </c>
      <c r="L210" s="2" t="s">
        <v>12</v>
      </c>
      <c r="M210" s="2" t="s">
        <v>42</v>
      </c>
      <c r="N210" s="2" t="s">
        <v>7</v>
      </c>
      <c r="O210" s="2" t="s">
        <v>6</v>
      </c>
      <c r="P210" s="2" t="s">
        <v>41</v>
      </c>
      <c r="Q210" s="2" t="s">
        <v>10</v>
      </c>
      <c r="R210" t="str">
        <f t="shared" si="12"/>
        <v>Less than $150 USD</v>
      </c>
      <c r="S210">
        <f t="shared" si="13"/>
        <v>350</v>
      </c>
      <c r="T210">
        <f t="shared" si="14"/>
        <v>75</v>
      </c>
      <c r="U210">
        <f t="shared" si="15"/>
        <v>75</v>
      </c>
    </row>
    <row r="211" spans="1:21" ht="176" x14ac:dyDescent="0.2">
      <c r="A211">
        <v>306</v>
      </c>
      <c r="B211" s="2" t="s">
        <v>4</v>
      </c>
      <c r="C211" s="1">
        <v>43959.274561909719</v>
      </c>
      <c r="D211" s="2" t="s">
        <v>80</v>
      </c>
      <c r="E211" s="2" t="s">
        <v>31</v>
      </c>
      <c r="F211" s="2" t="s">
        <v>8</v>
      </c>
      <c r="G211" s="2" t="s">
        <v>81</v>
      </c>
      <c r="H211" s="2" t="s">
        <v>30</v>
      </c>
      <c r="I211" s="2" t="s">
        <v>18</v>
      </c>
      <c r="J211" s="2" t="s">
        <v>19</v>
      </c>
      <c r="K211" s="2" t="s">
        <v>37</v>
      </c>
      <c r="L211" s="2" t="s">
        <v>21</v>
      </c>
      <c r="M211" s="2" t="s">
        <v>55</v>
      </c>
      <c r="N211" s="2" t="s">
        <v>14</v>
      </c>
      <c r="O211" s="2" t="s">
        <v>82</v>
      </c>
      <c r="P211" s="2" t="s">
        <v>30</v>
      </c>
      <c r="Q211" s="2" t="s">
        <v>19</v>
      </c>
      <c r="R211" t="str">
        <f t="shared" si="12"/>
        <v>$150</v>
      </c>
      <c r="S211">
        <f t="shared" si="13"/>
        <v>400</v>
      </c>
      <c r="T211">
        <f t="shared" si="14"/>
        <v>150</v>
      </c>
      <c r="U211">
        <f t="shared" si="15"/>
        <v>150</v>
      </c>
    </row>
    <row r="212" spans="1:21" ht="80" x14ac:dyDescent="0.2">
      <c r="A212">
        <v>235</v>
      </c>
      <c r="B212" s="2" t="s">
        <v>4</v>
      </c>
      <c r="C212" s="1">
        <v>43959.29411988426</v>
      </c>
      <c r="D212" s="2" t="s">
        <v>99</v>
      </c>
      <c r="E212" s="2" t="s">
        <v>31</v>
      </c>
      <c r="F212" s="2" t="s">
        <v>8</v>
      </c>
      <c r="G212" s="2" t="s">
        <v>35</v>
      </c>
      <c r="H212" s="2" t="s">
        <v>10</v>
      </c>
      <c r="I212" s="2" t="s">
        <v>18</v>
      </c>
      <c r="J212" s="2" t="s">
        <v>10</v>
      </c>
      <c r="K212" s="2" t="s">
        <v>77</v>
      </c>
      <c r="L212" s="2" t="s">
        <v>12</v>
      </c>
      <c r="M212" s="2" t="s">
        <v>25</v>
      </c>
      <c r="N212" s="2" t="s">
        <v>7</v>
      </c>
      <c r="O212" s="2" t="s">
        <v>100</v>
      </c>
      <c r="P212" s="2" t="s">
        <v>10</v>
      </c>
      <c r="Q212" s="2" t="s">
        <v>10</v>
      </c>
      <c r="R212" t="str">
        <f t="shared" si="12"/>
        <v/>
      </c>
      <c r="S212">
        <f t="shared" si="13"/>
        <v>75</v>
      </c>
      <c r="T212">
        <f t="shared" si="14"/>
        <v>75</v>
      </c>
      <c r="U212">
        <f t="shared" si="15"/>
        <v>75</v>
      </c>
    </row>
    <row r="213" spans="1:21" ht="64" x14ac:dyDescent="0.2">
      <c r="A213">
        <v>233</v>
      </c>
      <c r="B213" s="2" t="s">
        <v>4</v>
      </c>
      <c r="C213" s="1">
        <v>43959.34035042824</v>
      </c>
      <c r="D213" s="2" t="s">
        <v>150</v>
      </c>
      <c r="E213" s="2" t="s">
        <v>31</v>
      </c>
      <c r="F213" s="2" t="s">
        <v>8</v>
      </c>
      <c r="G213" s="2" t="s">
        <v>81</v>
      </c>
      <c r="H213" s="2" t="s">
        <v>151</v>
      </c>
      <c r="I213" s="2" t="s">
        <v>18</v>
      </c>
      <c r="J213" s="2" t="s">
        <v>152</v>
      </c>
      <c r="K213" s="2" t="s">
        <v>153</v>
      </c>
      <c r="L213" s="2" t="s">
        <v>12</v>
      </c>
      <c r="M213" s="2" t="s">
        <v>25</v>
      </c>
      <c r="N213" s="2" t="s">
        <v>7</v>
      </c>
      <c r="O213" s="2" t="s">
        <v>154</v>
      </c>
      <c r="P213" s="2" t="s">
        <v>151</v>
      </c>
      <c r="Q213" s="2" t="s">
        <v>152</v>
      </c>
      <c r="R213" t="str">
        <f t="shared" si="12"/>
        <v>$450</v>
      </c>
      <c r="S213">
        <f t="shared" si="13"/>
        <v>550</v>
      </c>
      <c r="T213">
        <f t="shared" si="14"/>
        <v>450</v>
      </c>
      <c r="U213">
        <f t="shared" si="15"/>
        <v>450</v>
      </c>
    </row>
    <row r="214" spans="1:21" ht="32" x14ac:dyDescent="0.2">
      <c r="A214">
        <v>169</v>
      </c>
      <c r="B214" s="2" t="s">
        <v>4</v>
      </c>
      <c r="C214" s="1">
        <v>43959.349584444448</v>
      </c>
      <c r="D214" s="2" t="s">
        <v>156</v>
      </c>
      <c r="E214" s="2" t="s">
        <v>18</v>
      </c>
      <c r="F214" s="2" t="s">
        <v>29</v>
      </c>
      <c r="G214" s="2" t="s">
        <v>17</v>
      </c>
      <c r="H214" s="2" t="s">
        <v>107</v>
      </c>
      <c r="I214" s="2" t="s">
        <v>18</v>
      </c>
      <c r="J214" s="2" t="s">
        <v>46</v>
      </c>
      <c r="K214" s="2" t="s">
        <v>32</v>
      </c>
      <c r="L214" s="2" t="s">
        <v>12</v>
      </c>
      <c r="M214" s="2" t="s">
        <v>25</v>
      </c>
      <c r="N214" s="2" t="s">
        <v>14</v>
      </c>
      <c r="O214" s="2" t="s">
        <v>6</v>
      </c>
      <c r="P214" s="2" t="s">
        <v>107</v>
      </c>
      <c r="Q214" s="2" t="s">
        <v>46</v>
      </c>
      <c r="R214" t="str">
        <f t="shared" si="12"/>
        <v>$300</v>
      </c>
      <c r="S214">
        <f t="shared" si="13"/>
        <v>500</v>
      </c>
      <c r="T214">
        <f t="shared" si="14"/>
        <v>300</v>
      </c>
      <c r="U214">
        <f t="shared" si="15"/>
        <v>300</v>
      </c>
    </row>
    <row r="215" spans="1:21" ht="32" x14ac:dyDescent="0.2">
      <c r="A215">
        <v>95</v>
      </c>
      <c r="B215" s="2" t="s">
        <v>4</v>
      </c>
      <c r="C215" s="1">
        <v>43959.369080115743</v>
      </c>
      <c r="D215" s="2" t="s">
        <v>164</v>
      </c>
      <c r="E215" s="2" t="s">
        <v>31</v>
      </c>
      <c r="F215" s="2" t="s">
        <v>72</v>
      </c>
      <c r="G215" s="2" t="s">
        <v>17</v>
      </c>
      <c r="H215" s="2" t="s">
        <v>10</v>
      </c>
      <c r="I215" s="2" t="s">
        <v>18</v>
      </c>
      <c r="J215" s="2" t="s">
        <v>165</v>
      </c>
      <c r="K215" s="2" t="s">
        <v>62</v>
      </c>
      <c r="L215" s="2" t="s">
        <v>12</v>
      </c>
      <c r="M215" s="2" t="s">
        <v>13</v>
      </c>
      <c r="N215" s="2" t="s">
        <v>7</v>
      </c>
      <c r="O215" s="2" t="s">
        <v>6</v>
      </c>
      <c r="P215" s="2" t="s">
        <v>10</v>
      </c>
      <c r="Q215" s="2" t="s">
        <v>165</v>
      </c>
      <c r="R215" t="str">
        <f t="shared" si="12"/>
        <v>I wouldn't attend at all</v>
      </c>
      <c r="S215">
        <f t="shared" si="13"/>
        <v>75</v>
      </c>
      <c r="T215">
        <f t="shared" si="14"/>
        <v>0</v>
      </c>
      <c r="U215">
        <f t="shared" si="15"/>
        <v>0</v>
      </c>
    </row>
    <row r="216" spans="1:21" ht="48" x14ac:dyDescent="0.2">
      <c r="A216">
        <v>196</v>
      </c>
      <c r="B216" s="2" t="s">
        <v>4</v>
      </c>
      <c r="C216" s="1">
        <v>43959.381042986111</v>
      </c>
      <c r="D216" s="2" t="s">
        <v>167</v>
      </c>
      <c r="E216" s="2" t="s">
        <v>18</v>
      </c>
      <c r="F216" s="2" t="s">
        <v>8</v>
      </c>
      <c r="G216" s="2" t="s">
        <v>35</v>
      </c>
      <c r="H216" s="2" t="s">
        <v>107</v>
      </c>
      <c r="I216" s="2" t="s">
        <v>18</v>
      </c>
      <c r="J216" s="2" t="s">
        <v>30</v>
      </c>
      <c r="K216" s="2" t="s">
        <v>129</v>
      </c>
      <c r="L216" s="2" t="s">
        <v>12</v>
      </c>
      <c r="M216" s="2" t="s">
        <v>25</v>
      </c>
      <c r="N216" s="2" t="s">
        <v>14</v>
      </c>
      <c r="O216" s="2" t="s">
        <v>168</v>
      </c>
      <c r="P216" s="2" t="s">
        <v>107</v>
      </c>
      <c r="Q216" s="2" t="s">
        <v>30</v>
      </c>
      <c r="R216" t="str">
        <f t="shared" si="12"/>
        <v>$400</v>
      </c>
      <c r="S216">
        <f t="shared" si="13"/>
        <v>500</v>
      </c>
      <c r="T216">
        <f t="shared" si="14"/>
        <v>400</v>
      </c>
      <c r="U216">
        <f t="shared" si="15"/>
        <v>400</v>
      </c>
    </row>
    <row r="217" spans="1:21" ht="32" x14ac:dyDescent="0.2">
      <c r="A217">
        <v>587</v>
      </c>
      <c r="B217" s="2" t="s">
        <v>4</v>
      </c>
      <c r="C217" s="1">
        <v>43959.392193310188</v>
      </c>
      <c r="D217" s="2" t="s">
        <v>169</v>
      </c>
      <c r="E217" s="2" t="s">
        <v>7</v>
      </c>
      <c r="F217" s="2" t="s">
        <v>29</v>
      </c>
      <c r="G217" s="2" t="s">
        <v>35</v>
      </c>
      <c r="H217" s="2" t="s">
        <v>46</v>
      </c>
      <c r="I217" s="2" t="s">
        <v>18</v>
      </c>
      <c r="J217" s="2" t="s">
        <v>165</v>
      </c>
      <c r="K217" s="2" t="s">
        <v>32</v>
      </c>
      <c r="L217" s="2" t="s">
        <v>12</v>
      </c>
      <c r="M217" s="2" t="s">
        <v>25</v>
      </c>
      <c r="N217" s="2" t="s">
        <v>7</v>
      </c>
      <c r="O217" s="2" t="s">
        <v>6</v>
      </c>
      <c r="P217" s="2" t="s">
        <v>46</v>
      </c>
      <c r="Q217" s="2" t="s">
        <v>165</v>
      </c>
      <c r="R217" t="str">
        <f t="shared" si="12"/>
        <v>I wouldn't attend at all</v>
      </c>
      <c r="S217">
        <f t="shared" si="13"/>
        <v>300</v>
      </c>
      <c r="T217">
        <f t="shared" si="14"/>
        <v>0</v>
      </c>
      <c r="U217">
        <f t="shared" si="15"/>
        <v>0</v>
      </c>
    </row>
    <row r="218" spans="1:21" ht="32" x14ac:dyDescent="0.2">
      <c r="A218">
        <v>85</v>
      </c>
      <c r="B218" s="2" t="s">
        <v>4</v>
      </c>
      <c r="C218" s="1">
        <v>43959.400583981478</v>
      </c>
      <c r="D218" s="2" t="s">
        <v>171</v>
      </c>
      <c r="E218" s="2" t="s">
        <v>7</v>
      </c>
      <c r="F218" s="2" t="s">
        <v>8</v>
      </c>
      <c r="G218" s="2" t="s">
        <v>17</v>
      </c>
      <c r="H218" s="2" t="s">
        <v>19</v>
      </c>
      <c r="I218" s="2" t="s">
        <v>18</v>
      </c>
      <c r="J218" s="2" t="s">
        <v>10</v>
      </c>
      <c r="K218" s="2" t="s">
        <v>32</v>
      </c>
      <c r="L218" s="2" t="s">
        <v>12</v>
      </c>
      <c r="M218" s="2" t="s">
        <v>25</v>
      </c>
      <c r="N218" s="2" t="s">
        <v>14</v>
      </c>
      <c r="O218" s="2" t="s">
        <v>6</v>
      </c>
      <c r="P218" s="2" t="s">
        <v>19</v>
      </c>
      <c r="Q218" s="2" t="s">
        <v>10</v>
      </c>
      <c r="R218" t="str">
        <f t="shared" si="12"/>
        <v>Less than $150 USD</v>
      </c>
      <c r="S218">
        <f t="shared" si="13"/>
        <v>150</v>
      </c>
      <c r="T218">
        <f t="shared" si="14"/>
        <v>75</v>
      </c>
      <c r="U218">
        <f t="shared" si="15"/>
        <v>75</v>
      </c>
    </row>
    <row r="219" spans="1:21" ht="32" x14ac:dyDescent="0.2">
      <c r="A219">
        <v>107</v>
      </c>
      <c r="B219" s="2" t="s">
        <v>4</v>
      </c>
      <c r="C219" s="1">
        <v>43959.404562638891</v>
      </c>
      <c r="D219" s="2" t="s">
        <v>173</v>
      </c>
      <c r="E219" s="2" t="s">
        <v>7</v>
      </c>
      <c r="F219" s="2" t="s">
        <v>8</v>
      </c>
      <c r="G219" s="2" t="s">
        <v>9</v>
      </c>
      <c r="H219" s="2" t="s">
        <v>46</v>
      </c>
      <c r="I219" s="2" t="s">
        <v>18</v>
      </c>
      <c r="J219" s="2" t="s">
        <v>165</v>
      </c>
      <c r="K219" s="2" t="s">
        <v>37</v>
      </c>
      <c r="L219" s="2" t="s">
        <v>12</v>
      </c>
      <c r="M219" s="2" t="s">
        <v>13</v>
      </c>
      <c r="N219" s="2" t="s">
        <v>7</v>
      </c>
      <c r="O219" s="2" t="s">
        <v>6</v>
      </c>
      <c r="P219" s="2" t="s">
        <v>46</v>
      </c>
      <c r="Q219" s="2" t="s">
        <v>165</v>
      </c>
      <c r="R219" t="str">
        <f t="shared" si="12"/>
        <v>I wouldn't attend at all</v>
      </c>
      <c r="S219">
        <f t="shared" si="13"/>
        <v>300</v>
      </c>
      <c r="T219">
        <f t="shared" si="14"/>
        <v>0</v>
      </c>
      <c r="U219">
        <f t="shared" si="15"/>
        <v>0</v>
      </c>
    </row>
    <row r="220" spans="1:21" ht="32" x14ac:dyDescent="0.2">
      <c r="A220">
        <v>108</v>
      </c>
      <c r="B220" s="2" t="s">
        <v>4</v>
      </c>
      <c r="C220" s="1">
        <v>43959.406052372688</v>
      </c>
      <c r="D220" s="2" t="s">
        <v>175</v>
      </c>
      <c r="E220" s="2" t="s">
        <v>7</v>
      </c>
      <c r="F220" s="2" t="s">
        <v>8</v>
      </c>
      <c r="G220" s="2" t="s">
        <v>35</v>
      </c>
      <c r="H220" s="2" t="s">
        <v>41</v>
      </c>
      <c r="I220" s="2" t="s">
        <v>18</v>
      </c>
      <c r="J220" s="2" t="s">
        <v>19</v>
      </c>
      <c r="K220" s="2" t="s">
        <v>11</v>
      </c>
      <c r="L220" s="2" t="s">
        <v>12</v>
      </c>
      <c r="M220" s="2" t="s">
        <v>25</v>
      </c>
      <c r="N220" s="2" t="s">
        <v>7</v>
      </c>
      <c r="O220" s="2" t="s">
        <v>6</v>
      </c>
      <c r="P220" s="2" t="s">
        <v>41</v>
      </c>
      <c r="Q220" s="2" t="s">
        <v>19</v>
      </c>
      <c r="R220" t="str">
        <f t="shared" si="12"/>
        <v>$150</v>
      </c>
      <c r="S220">
        <f t="shared" si="13"/>
        <v>350</v>
      </c>
      <c r="T220">
        <f t="shared" si="14"/>
        <v>150</v>
      </c>
      <c r="U220">
        <f t="shared" si="15"/>
        <v>150</v>
      </c>
    </row>
    <row r="221" spans="1:21" ht="32" x14ac:dyDescent="0.2">
      <c r="A221">
        <v>209</v>
      </c>
      <c r="B221" s="2" t="s">
        <v>4</v>
      </c>
      <c r="C221" s="1">
        <v>43959.424301539351</v>
      </c>
      <c r="D221" s="2" t="s">
        <v>189</v>
      </c>
      <c r="E221" s="2" t="s">
        <v>7</v>
      </c>
      <c r="F221" s="2" t="s">
        <v>8</v>
      </c>
      <c r="G221" s="2" t="s">
        <v>9</v>
      </c>
      <c r="H221" s="2" t="s">
        <v>53</v>
      </c>
      <c r="I221" s="2" t="s">
        <v>18</v>
      </c>
      <c r="J221" s="2" t="s">
        <v>19</v>
      </c>
      <c r="K221" s="2" t="s">
        <v>11</v>
      </c>
      <c r="L221" s="2" t="s">
        <v>12</v>
      </c>
      <c r="M221" s="2" t="s">
        <v>13</v>
      </c>
      <c r="N221" s="2" t="s">
        <v>95</v>
      </c>
      <c r="O221" s="2" t="s">
        <v>6</v>
      </c>
      <c r="P221" s="2" t="s">
        <v>53</v>
      </c>
      <c r="Q221" s="2" t="s">
        <v>19</v>
      </c>
      <c r="R221" t="str">
        <f t="shared" si="12"/>
        <v>$150</v>
      </c>
      <c r="S221">
        <f t="shared" si="13"/>
        <v>250</v>
      </c>
      <c r="T221">
        <f t="shared" si="14"/>
        <v>150</v>
      </c>
      <c r="U221">
        <f t="shared" si="15"/>
        <v>150</v>
      </c>
    </row>
    <row r="222" spans="1:21" ht="128" x14ac:dyDescent="0.2">
      <c r="A222">
        <v>407</v>
      </c>
      <c r="B222" s="2" t="s">
        <v>4</v>
      </c>
      <c r="C222" s="1">
        <v>43959.438438321762</v>
      </c>
      <c r="D222" s="2" t="s">
        <v>193</v>
      </c>
      <c r="E222" s="2" t="s">
        <v>7</v>
      </c>
      <c r="F222" s="2" t="s">
        <v>8</v>
      </c>
      <c r="G222" s="2" t="s">
        <v>9</v>
      </c>
      <c r="H222" s="2" t="s">
        <v>46</v>
      </c>
      <c r="I222" s="2" t="s">
        <v>18</v>
      </c>
      <c r="J222" s="2" t="s">
        <v>46</v>
      </c>
      <c r="K222" s="2" t="s">
        <v>77</v>
      </c>
      <c r="L222" s="2" t="s">
        <v>194</v>
      </c>
      <c r="M222" s="2" t="s">
        <v>42</v>
      </c>
      <c r="N222" s="2" t="s">
        <v>14</v>
      </c>
      <c r="O222" s="2" t="s">
        <v>195</v>
      </c>
      <c r="P222" s="2" t="s">
        <v>46</v>
      </c>
      <c r="Q222" s="2" t="s">
        <v>46</v>
      </c>
      <c r="R222" t="str">
        <f t="shared" si="12"/>
        <v/>
      </c>
      <c r="S222">
        <f t="shared" si="13"/>
        <v>300</v>
      </c>
      <c r="T222">
        <f t="shared" si="14"/>
        <v>300</v>
      </c>
      <c r="U222">
        <f t="shared" si="15"/>
        <v>300</v>
      </c>
    </row>
    <row r="223" spans="1:21" ht="32" x14ac:dyDescent="0.2">
      <c r="A223">
        <v>59</v>
      </c>
      <c r="B223" s="2" t="s">
        <v>4</v>
      </c>
      <c r="C223" s="1">
        <v>43959.497435868056</v>
      </c>
      <c r="D223" s="2" t="s">
        <v>213</v>
      </c>
      <c r="E223" s="2" t="s">
        <v>18</v>
      </c>
      <c r="F223" s="2" t="s">
        <v>29</v>
      </c>
      <c r="G223" s="2" t="s">
        <v>9</v>
      </c>
      <c r="H223" s="2" t="s">
        <v>66</v>
      </c>
      <c r="I223" s="2" t="s">
        <v>18</v>
      </c>
      <c r="J223" s="2" t="s">
        <v>107</v>
      </c>
      <c r="K223" s="2" t="s">
        <v>37</v>
      </c>
      <c r="L223" s="2" t="s">
        <v>12</v>
      </c>
      <c r="M223" s="2" t="s">
        <v>25</v>
      </c>
      <c r="N223" s="2" t="s">
        <v>7</v>
      </c>
      <c r="O223" s="2" t="s">
        <v>6</v>
      </c>
      <c r="P223" s="2" t="s">
        <v>66</v>
      </c>
      <c r="Q223" s="2" t="s">
        <v>107</v>
      </c>
      <c r="R223" t="str">
        <f t="shared" si="12"/>
        <v>$500</v>
      </c>
      <c r="S223">
        <f t="shared" si="13"/>
        <v>650</v>
      </c>
      <c r="T223">
        <f t="shared" si="14"/>
        <v>500</v>
      </c>
      <c r="U223">
        <f t="shared" si="15"/>
        <v>500</v>
      </c>
    </row>
    <row r="224" spans="1:21" ht="32" x14ac:dyDescent="0.2">
      <c r="A224">
        <v>81</v>
      </c>
      <c r="B224" s="2" t="s">
        <v>4</v>
      </c>
      <c r="C224" s="1">
        <v>43959.502994780094</v>
      </c>
      <c r="D224" s="2" t="s">
        <v>216</v>
      </c>
      <c r="E224" s="2" t="s">
        <v>31</v>
      </c>
      <c r="F224" s="2" t="s">
        <v>8</v>
      </c>
      <c r="G224" s="2" t="s">
        <v>35</v>
      </c>
      <c r="H224" s="2" t="s">
        <v>46</v>
      </c>
      <c r="I224" s="2" t="s">
        <v>18</v>
      </c>
      <c r="J224" s="2" t="s">
        <v>36</v>
      </c>
      <c r="K224" s="2" t="s">
        <v>11</v>
      </c>
      <c r="L224" s="2" t="s">
        <v>12</v>
      </c>
      <c r="M224" s="2" t="s">
        <v>22</v>
      </c>
      <c r="N224" s="2" t="s">
        <v>7</v>
      </c>
      <c r="O224" s="2" t="s">
        <v>6</v>
      </c>
      <c r="P224" s="2" t="s">
        <v>46</v>
      </c>
      <c r="Q224" s="2" t="s">
        <v>36</v>
      </c>
      <c r="R224" t="str">
        <f t="shared" si="12"/>
        <v>$200</v>
      </c>
      <c r="S224">
        <f t="shared" si="13"/>
        <v>300</v>
      </c>
      <c r="T224">
        <f t="shared" si="14"/>
        <v>200</v>
      </c>
      <c r="U224">
        <f t="shared" si="15"/>
        <v>200</v>
      </c>
    </row>
    <row r="225" spans="1:21" ht="32" x14ac:dyDescent="0.2">
      <c r="A225">
        <v>103</v>
      </c>
      <c r="B225" s="2" t="s">
        <v>4</v>
      </c>
      <c r="C225" s="1">
        <v>43959.517666956017</v>
      </c>
      <c r="D225" s="2" t="s">
        <v>227</v>
      </c>
      <c r="E225" s="2" t="s">
        <v>7</v>
      </c>
      <c r="F225" s="2" t="s">
        <v>8</v>
      </c>
      <c r="G225" s="2" t="s">
        <v>17</v>
      </c>
      <c r="H225" s="2" t="s">
        <v>36</v>
      </c>
      <c r="I225" s="2" t="s">
        <v>18</v>
      </c>
      <c r="J225" s="2" t="s">
        <v>36</v>
      </c>
      <c r="K225" s="2" t="s">
        <v>20</v>
      </c>
      <c r="L225" s="2" t="s">
        <v>12</v>
      </c>
      <c r="M225" s="2" t="s">
        <v>25</v>
      </c>
      <c r="N225" s="2" t="s">
        <v>7</v>
      </c>
      <c r="O225" s="2" t="s">
        <v>6</v>
      </c>
      <c r="P225" s="2" t="s">
        <v>36</v>
      </c>
      <c r="Q225" s="2" t="s">
        <v>36</v>
      </c>
      <c r="R225" t="str">
        <f t="shared" si="12"/>
        <v/>
      </c>
      <c r="S225">
        <f t="shared" si="13"/>
        <v>200</v>
      </c>
      <c r="T225">
        <f t="shared" si="14"/>
        <v>200</v>
      </c>
      <c r="U225">
        <f t="shared" si="15"/>
        <v>200</v>
      </c>
    </row>
    <row r="226" spans="1:21" ht="32" x14ac:dyDescent="0.2">
      <c r="A226">
        <v>81</v>
      </c>
      <c r="B226" s="2" t="s">
        <v>4</v>
      </c>
      <c r="C226" s="1">
        <v>43959.55690546296</v>
      </c>
      <c r="D226" s="2" t="s">
        <v>233</v>
      </c>
      <c r="E226" s="2" t="s">
        <v>18</v>
      </c>
      <c r="F226" s="2" t="s">
        <v>29</v>
      </c>
      <c r="G226" s="2" t="s">
        <v>81</v>
      </c>
      <c r="H226" s="2" t="s">
        <v>10</v>
      </c>
      <c r="I226" s="2" t="s">
        <v>18</v>
      </c>
      <c r="J226" s="2" t="s">
        <v>10</v>
      </c>
      <c r="K226" s="2" t="s">
        <v>62</v>
      </c>
      <c r="L226" s="2" t="s">
        <v>12</v>
      </c>
      <c r="M226" s="2" t="s">
        <v>13</v>
      </c>
      <c r="N226" s="2" t="s">
        <v>7</v>
      </c>
      <c r="O226" s="2" t="s">
        <v>6</v>
      </c>
      <c r="P226" s="2" t="s">
        <v>10</v>
      </c>
      <c r="Q226" s="2" t="s">
        <v>10</v>
      </c>
      <c r="R226" t="str">
        <f t="shared" si="12"/>
        <v/>
      </c>
      <c r="S226">
        <f t="shared" si="13"/>
        <v>75</v>
      </c>
      <c r="T226">
        <f t="shared" si="14"/>
        <v>75</v>
      </c>
      <c r="U226">
        <f t="shared" si="15"/>
        <v>75</v>
      </c>
    </row>
    <row r="227" spans="1:21" ht="64" x14ac:dyDescent="0.2">
      <c r="A227">
        <v>179</v>
      </c>
      <c r="B227" s="2" t="s">
        <v>4</v>
      </c>
      <c r="C227" s="1">
        <v>43959.59317630787</v>
      </c>
      <c r="D227" s="2" t="s">
        <v>236</v>
      </c>
      <c r="E227" s="2" t="s">
        <v>7</v>
      </c>
      <c r="F227" s="2" t="s">
        <v>8</v>
      </c>
      <c r="G227" s="2" t="s">
        <v>17</v>
      </c>
      <c r="H227" s="2" t="s">
        <v>107</v>
      </c>
      <c r="I227" s="2" t="s">
        <v>18</v>
      </c>
      <c r="J227" s="2" t="s">
        <v>53</v>
      </c>
      <c r="K227" s="2" t="s">
        <v>11</v>
      </c>
      <c r="L227" s="2" t="s">
        <v>87</v>
      </c>
      <c r="M227" s="2" t="s">
        <v>25</v>
      </c>
      <c r="N227" s="2" t="s">
        <v>14</v>
      </c>
      <c r="O227" s="2" t="s">
        <v>237</v>
      </c>
      <c r="P227" s="2" t="s">
        <v>107</v>
      </c>
      <c r="Q227" s="2" t="s">
        <v>53</v>
      </c>
      <c r="R227" t="str">
        <f t="shared" si="12"/>
        <v>$250</v>
      </c>
      <c r="S227">
        <f t="shared" si="13"/>
        <v>500</v>
      </c>
      <c r="T227">
        <f t="shared" si="14"/>
        <v>250</v>
      </c>
      <c r="U227">
        <f t="shared" si="15"/>
        <v>250</v>
      </c>
    </row>
    <row r="228" spans="1:21" ht="32" x14ac:dyDescent="0.2">
      <c r="A228">
        <v>109</v>
      </c>
      <c r="B228" s="2" t="s">
        <v>4</v>
      </c>
      <c r="C228" s="1">
        <v>43959.657478877314</v>
      </c>
      <c r="D228" s="2" t="s">
        <v>244</v>
      </c>
      <c r="E228" s="2" t="s">
        <v>18</v>
      </c>
      <c r="F228" s="2" t="s">
        <v>29</v>
      </c>
      <c r="G228" s="2" t="s">
        <v>81</v>
      </c>
      <c r="H228" s="2" t="s">
        <v>10</v>
      </c>
      <c r="I228" s="2" t="s">
        <v>18</v>
      </c>
      <c r="J228" s="2" t="s">
        <v>165</v>
      </c>
      <c r="K228" s="2" t="s">
        <v>77</v>
      </c>
      <c r="L228" s="2" t="s">
        <v>12</v>
      </c>
      <c r="M228" s="2" t="s">
        <v>25</v>
      </c>
      <c r="N228" s="2" t="s">
        <v>7</v>
      </c>
      <c r="O228" s="2" t="s">
        <v>6</v>
      </c>
      <c r="P228" s="2" t="s">
        <v>10</v>
      </c>
      <c r="Q228" s="2" t="s">
        <v>165</v>
      </c>
      <c r="R228" t="str">
        <f t="shared" si="12"/>
        <v>I wouldn't attend at all</v>
      </c>
      <c r="S228">
        <f t="shared" si="13"/>
        <v>75</v>
      </c>
      <c r="T228">
        <f t="shared" si="14"/>
        <v>0</v>
      </c>
      <c r="U228">
        <f t="shared" si="15"/>
        <v>0</v>
      </c>
    </row>
    <row r="229" spans="1:21" ht="32" x14ac:dyDescent="0.2">
      <c r="A229">
        <v>221</v>
      </c>
      <c r="B229" s="2" t="s">
        <v>4</v>
      </c>
      <c r="C229" s="1">
        <v>43959.871408263891</v>
      </c>
      <c r="D229" s="2" t="s">
        <v>255</v>
      </c>
      <c r="E229" s="2" t="s">
        <v>7</v>
      </c>
      <c r="F229" s="2" t="s">
        <v>8</v>
      </c>
      <c r="G229" s="2" t="s">
        <v>17</v>
      </c>
      <c r="H229" s="2" t="s">
        <v>41</v>
      </c>
      <c r="I229" s="2" t="s">
        <v>18</v>
      </c>
      <c r="J229" s="2" t="s">
        <v>19</v>
      </c>
      <c r="K229" s="2" t="s">
        <v>11</v>
      </c>
      <c r="L229" s="2" t="s">
        <v>12</v>
      </c>
      <c r="M229" s="2" t="s">
        <v>25</v>
      </c>
      <c r="N229" s="2" t="s">
        <v>14</v>
      </c>
      <c r="O229" s="2" t="s">
        <v>256</v>
      </c>
      <c r="P229" s="2" t="s">
        <v>41</v>
      </c>
      <c r="Q229" s="2" t="s">
        <v>19</v>
      </c>
      <c r="R229" t="str">
        <f t="shared" si="12"/>
        <v>$150</v>
      </c>
      <c r="S229">
        <f t="shared" si="13"/>
        <v>350</v>
      </c>
      <c r="T229">
        <f t="shared" si="14"/>
        <v>150</v>
      </c>
      <c r="U229">
        <f t="shared" si="15"/>
        <v>150</v>
      </c>
    </row>
    <row r="230" spans="1:21" ht="32" x14ac:dyDescent="0.2">
      <c r="A230">
        <v>65</v>
      </c>
      <c r="B230" s="2" t="s">
        <v>4</v>
      </c>
      <c r="C230" s="1">
        <v>43960.363355972222</v>
      </c>
      <c r="D230" s="2" t="s">
        <v>264</v>
      </c>
      <c r="E230" s="2" t="s">
        <v>7</v>
      </c>
      <c r="F230" s="2" t="s">
        <v>29</v>
      </c>
      <c r="G230" s="2" t="s">
        <v>9</v>
      </c>
      <c r="H230" s="2" t="s">
        <v>36</v>
      </c>
      <c r="I230" s="2" t="s">
        <v>18</v>
      </c>
      <c r="J230" s="2" t="s">
        <v>165</v>
      </c>
      <c r="K230" s="2" t="s">
        <v>11</v>
      </c>
      <c r="L230" s="2" t="s">
        <v>12</v>
      </c>
      <c r="M230" s="2" t="s">
        <v>85</v>
      </c>
      <c r="N230" s="2" t="s">
        <v>7</v>
      </c>
      <c r="O230" s="2" t="s">
        <v>6</v>
      </c>
      <c r="P230" s="2" t="s">
        <v>36</v>
      </c>
      <c r="Q230" s="2" t="s">
        <v>165</v>
      </c>
      <c r="R230" t="str">
        <f t="shared" si="12"/>
        <v>I wouldn't attend at all</v>
      </c>
      <c r="S230">
        <f t="shared" si="13"/>
        <v>200</v>
      </c>
      <c r="T230">
        <f t="shared" si="14"/>
        <v>0</v>
      </c>
      <c r="U230">
        <f t="shared" si="15"/>
        <v>0</v>
      </c>
    </row>
    <row r="231" spans="1:21" ht="80" x14ac:dyDescent="0.2">
      <c r="A231">
        <v>150</v>
      </c>
      <c r="B231" s="2" t="s">
        <v>4</v>
      </c>
      <c r="C231" s="1">
        <v>43961.219560532409</v>
      </c>
      <c r="D231" s="2" t="s">
        <v>278</v>
      </c>
      <c r="E231" s="2" t="s">
        <v>7</v>
      </c>
      <c r="F231" s="2" t="s">
        <v>8</v>
      </c>
      <c r="G231" s="2" t="s">
        <v>35</v>
      </c>
      <c r="H231" s="2" t="s">
        <v>36</v>
      </c>
      <c r="I231" s="2" t="s">
        <v>18</v>
      </c>
      <c r="J231" s="2" t="s">
        <v>19</v>
      </c>
      <c r="K231" s="2" t="s">
        <v>20</v>
      </c>
      <c r="L231" s="2" t="s">
        <v>21</v>
      </c>
      <c r="M231" s="2" t="s">
        <v>38</v>
      </c>
      <c r="N231" s="2" t="s">
        <v>39</v>
      </c>
      <c r="O231" s="2" t="s">
        <v>6</v>
      </c>
      <c r="P231" s="2" t="s">
        <v>36</v>
      </c>
      <c r="Q231" s="2" t="s">
        <v>19</v>
      </c>
      <c r="R231" t="str">
        <f t="shared" si="12"/>
        <v>$150</v>
      </c>
      <c r="S231">
        <f t="shared" si="13"/>
        <v>200</v>
      </c>
      <c r="T231">
        <f t="shared" si="14"/>
        <v>150</v>
      </c>
      <c r="U231">
        <f t="shared" si="15"/>
        <v>150</v>
      </c>
    </row>
    <row r="232" spans="1:21" ht="32" x14ac:dyDescent="0.2">
      <c r="A232">
        <v>98</v>
      </c>
      <c r="B232" s="2" t="s">
        <v>4</v>
      </c>
      <c r="C232" s="1">
        <v>43961.780244872687</v>
      </c>
      <c r="D232" s="2" t="s">
        <v>290</v>
      </c>
      <c r="E232" s="2" t="s">
        <v>7</v>
      </c>
      <c r="F232" s="2" t="s">
        <v>8</v>
      </c>
      <c r="G232" s="2" t="s">
        <v>17</v>
      </c>
      <c r="H232" s="2" t="s">
        <v>107</v>
      </c>
      <c r="I232" s="2" t="s">
        <v>18</v>
      </c>
      <c r="J232" s="2" t="s">
        <v>53</v>
      </c>
      <c r="K232" s="2" t="s">
        <v>32</v>
      </c>
      <c r="L232" s="2" t="s">
        <v>97</v>
      </c>
      <c r="M232" s="2" t="s">
        <v>25</v>
      </c>
      <c r="N232" s="2" t="s">
        <v>7</v>
      </c>
      <c r="O232" s="2" t="s">
        <v>6</v>
      </c>
      <c r="P232" s="2" t="s">
        <v>107</v>
      </c>
      <c r="Q232" s="2" t="s">
        <v>53</v>
      </c>
      <c r="R232" t="str">
        <f t="shared" si="12"/>
        <v>$250</v>
      </c>
      <c r="S232">
        <f t="shared" si="13"/>
        <v>500</v>
      </c>
      <c r="T232">
        <f t="shared" si="14"/>
        <v>250</v>
      </c>
      <c r="U232">
        <f t="shared" si="15"/>
        <v>250</v>
      </c>
    </row>
    <row r="233" spans="1:21" ht="32" x14ac:dyDescent="0.2">
      <c r="A233">
        <v>76</v>
      </c>
      <c r="B233" s="2" t="s">
        <v>4</v>
      </c>
      <c r="C233" s="1">
        <v>43961.838612557869</v>
      </c>
      <c r="D233" s="2" t="s">
        <v>295</v>
      </c>
      <c r="E233" s="2" t="s">
        <v>18</v>
      </c>
      <c r="F233" s="2" t="s">
        <v>29</v>
      </c>
      <c r="G233" s="2" t="s">
        <v>104</v>
      </c>
      <c r="H233" s="2" t="s">
        <v>36</v>
      </c>
      <c r="I233" s="2" t="s">
        <v>18</v>
      </c>
      <c r="J233" s="2" t="s">
        <v>10</v>
      </c>
      <c r="K233" s="2" t="s">
        <v>11</v>
      </c>
      <c r="L233" s="2" t="s">
        <v>97</v>
      </c>
      <c r="M233" s="2" t="s">
        <v>22</v>
      </c>
      <c r="N233" s="2" t="s">
        <v>7</v>
      </c>
      <c r="O233" s="2" t="s">
        <v>6</v>
      </c>
      <c r="P233" s="2" t="s">
        <v>36</v>
      </c>
      <c r="Q233" s="2" t="s">
        <v>10</v>
      </c>
      <c r="R233" t="str">
        <f t="shared" si="12"/>
        <v>Less than $150 USD</v>
      </c>
      <c r="S233">
        <f t="shared" si="13"/>
        <v>200</v>
      </c>
      <c r="T233">
        <f t="shared" si="14"/>
        <v>75</v>
      </c>
      <c r="U233">
        <f t="shared" si="15"/>
        <v>75</v>
      </c>
    </row>
    <row r="234" spans="1:21" ht="32" x14ac:dyDescent="0.2">
      <c r="A234">
        <v>84</v>
      </c>
      <c r="B234" s="2" t="s">
        <v>4</v>
      </c>
      <c r="C234" s="1">
        <v>43962.01390273148</v>
      </c>
      <c r="D234" s="2" t="s">
        <v>300</v>
      </c>
      <c r="E234" s="2" t="s">
        <v>18</v>
      </c>
      <c r="F234" s="2" t="s">
        <v>72</v>
      </c>
      <c r="G234" s="2" t="s">
        <v>17</v>
      </c>
      <c r="H234" s="2" t="s">
        <v>10</v>
      </c>
      <c r="I234" s="2" t="s">
        <v>18</v>
      </c>
      <c r="J234" s="2" t="s">
        <v>10</v>
      </c>
      <c r="K234" s="2" t="s">
        <v>11</v>
      </c>
      <c r="L234" s="2" t="s">
        <v>12</v>
      </c>
      <c r="M234" s="2" t="s">
        <v>22</v>
      </c>
      <c r="N234" s="2" t="s">
        <v>7</v>
      </c>
      <c r="O234" s="2" t="s">
        <v>6</v>
      </c>
      <c r="P234" s="2" t="s">
        <v>10</v>
      </c>
      <c r="Q234" s="2" t="s">
        <v>10</v>
      </c>
      <c r="R234" t="str">
        <f t="shared" si="12"/>
        <v/>
      </c>
      <c r="S234">
        <f t="shared" si="13"/>
        <v>75</v>
      </c>
      <c r="T234">
        <f t="shared" si="14"/>
        <v>75</v>
      </c>
      <c r="U234">
        <f t="shared" si="15"/>
        <v>75</v>
      </c>
    </row>
    <row r="235" spans="1:21" s="17" customFormat="1" ht="32" x14ac:dyDescent="0.2">
      <c r="A235" s="17">
        <v>76</v>
      </c>
      <c r="B235" s="18" t="s">
        <v>4</v>
      </c>
      <c r="C235" s="231">
        <v>43962.299937939817</v>
      </c>
      <c r="D235" s="18" t="s">
        <v>306</v>
      </c>
      <c r="E235" s="18" t="s">
        <v>31</v>
      </c>
      <c r="F235" s="18" t="s">
        <v>8</v>
      </c>
      <c r="G235" s="18" t="s">
        <v>104</v>
      </c>
      <c r="H235" s="18" t="s">
        <v>46</v>
      </c>
      <c r="I235" s="18" t="s">
        <v>18</v>
      </c>
      <c r="J235" s="18" t="s">
        <v>41</v>
      </c>
      <c r="K235" s="18" t="s">
        <v>37</v>
      </c>
      <c r="L235" s="18" t="s">
        <v>12</v>
      </c>
      <c r="M235" s="18" t="s">
        <v>25</v>
      </c>
      <c r="N235" s="18" t="s">
        <v>95</v>
      </c>
      <c r="O235" s="18" t="s">
        <v>6</v>
      </c>
      <c r="P235" s="18" t="s">
        <v>46</v>
      </c>
      <c r="Q235" s="18" t="s">
        <v>46</v>
      </c>
      <c r="R235" s="17" t="str">
        <f t="shared" si="12"/>
        <v/>
      </c>
      <c r="S235" s="17">
        <f t="shared" si="13"/>
        <v>300</v>
      </c>
      <c r="T235" s="17">
        <f t="shared" si="14"/>
        <v>350</v>
      </c>
      <c r="U235">
        <f t="shared" si="15"/>
        <v>300</v>
      </c>
    </row>
    <row r="236" spans="1:21" ht="48" x14ac:dyDescent="0.2">
      <c r="A236">
        <v>338</v>
      </c>
      <c r="B236" s="2" t="s">
        <v>4</v>
      </c>
      <c r="C236" s="1">
        <v>43962.42009295139</v>
      </c>
      <c r="D236" s="2" t="s">
        <v>313</v>
      </c>
      <c r="E236" s="2" t="s">
        <v>7</v>
      </c>
      <c r="F236" s="2" t="s">
        <v>8</v>
      </c>
      <c r="G236" s="2" t="s">
        <v>35</v>
      </c>
      <c r="H236" s="2" t="s">
        <v>10</v>
      </c>
      <c r="I236" s="2" t="s">
        <v>18</v>
      </c>
      <c r="J236" s="2" t="s">
        <v>10</v>
      </c>
      <c r="K236" s="2" t="s">
        <v>11</v>
      </c>
      <c r="L236" s="2" t="s">
        <v>12</v>
      </c>
      <c r="M236" s="2" t="s">
        <v>55</v>
      </c>
      <c r="N236" s="2" t="s">
        <v>14</v>
      </c>
      <c r="O236" s="2" t="s">
        <v>6</v>
      </c>
      <c r="P236" s="2" t="s">
        <v>10</v>
      </c>
      <c r="Q236" s="2" t="s">
        <v>10</v>
      </c>
      <c r="R236" t="str">
        <f t="shared" si="12"/>
        <v/>
      </c>
      <c r="S236">
        <f t="shared" si="13"/>
        <v>75</v>
      </c>
      <c r="T236">
        <f t="shared" si="14"/>
        <v>75</v>
      </c>
      <c r="U236">
        <f t="shared" si="15"/>
        <v>75</v>
      </c>
    </row>
    <row r="237" spans="1:21" ht="32" x14ac:dyDescent="0.2">
      <c r="A237">
        <v>181</v>
      </c>
      <c r="B237" s="2" t="s">
        <v>4</v>
      </c>
      <c r="C237" s="1">
        <v>43962.437159687499</v>
      </c>
      <c r="D237" s="2" t="s">
        <v>314</v>
      </c>
      <c r="E237" s="2" t="s">
        <v>31</v>
      </c>
      <c r="F237" s="2" t="s">
        <v>8</v>
      </c>
      <c r="G237" s="2" t="s">
        <v>17</v>
      </c>
      <c r="H237" s="2" t="s">
        <v>241</v>
      </c>
      <c r="I237" s="2" t="s">
        <v>18</v>
      </c>
      <c r="J237" s="2" t="s">
        <v>53</v>
      </c>
      <c r="K237" s="2" t="s">
        <v>37</v>
      </c>
      <c r="L237" s="2" t="s">
        <v>12</v>
      </c>
      <c r="M237" s="2" t="s">
        <v>25</v>
      </c>
      <c r="N237" s="2" t="s">
        <v>7</v>
      </c>
      <c r="O237" s="2" t="s">
        <v>6</v>
      </c>
      <c r="P237" s="2" t="s">
        <v>241</v>
      </c>
      <c r="Q237" s="2" t="s">
        <v>53</v>
      </c>
      <c r="R237" t="str">
        <f t="shared" si="12"/>
        <v>$250</v>
      </c>
      <c r="S237">
        <f t="shared" si="13"/>
        <v>600</v>
      </c>
      <c r="T237">
        <f t="shared" si="14"/>
        <v>250</v>
      </c>
      <c r="U237">
        <f t="shared" si="15"/>
        <v>250</v>
      </c>
    </row>
    <row r="238" spans="1:21" ht="32" x14ac:dyDescent="0.2">
      <c r="A238">
        <v>104</v>
      </c>
      <c r="B238" s="2" t="s">
        <v>4</v>
      </c>
      <c r="C238" s="1">
        <v>43963.299637777774</v>
      </c>
      <c r="D238" s="2" t="s">
        <v>329</v>
      </c>
      <c r="E238" s="2" t="s">
        <v>7</v>
      </c>
      <c r="F238" s="2" t="s">
        <v>8</v>
      </c>
      <c r="G238" s="2" t="s">
        <v>9</v>
      </c>
      <c r="H238" s="2" t="s">
        <v>10</v>
      </c>
      <c r="I238" s="2" t="s">
        <v>18</v>
      </c>
      <c r="J238" s="2" t="s">
        <v>10</v>
      </c>
      <c r="K238" s="2" t="s">
        <v>37</v>
      </c>
      <c r="L238" s="2" t="s">
        <v>12</v>
      </c>
      <c r="M238" s="2" t="s">
        <v>25</v>
      </c>
      <c r="N238" s="2" t="s">
        <v>14</v>
      </c>
      <c r="O238" s="2" t="s">
        <v>6</v>
      </c>
      <c r="P238" s="2" t="s">
        <v>10</v>
      </c>
      <c r="Q238" s="2" t="s">
        <v>10</v>
      </c>
      <c r="R238" t="str">
        <f t="shared" si="12"/>
        <v/>
      </c>
      <c r="S238">
        <f t="shared" si="13"/>
        <v>75</v>
      </c>
      <c r="T238">
        <f t="shared" si="14"/>
        <v>75</v>
      </c>
      <c r="U238">
        <f t="shared" si="15"/>
        <v>75</v>
      </c>
    </row>
    <row r="239" spans="1:21" ht="48" x14ac:dyDescent="0.2">
      <c r="A239">
        <v>149</v>
      </c>
      <c r="B239" s="2" t="s">
        <v>4</v>
      </c>
      <c r="C239" s="1">
        <v>43963.377557881948</v>
      </c>
      <c r="D239" s="2" t="s">
        <v>330</v>
      </c>
      <c r="E239" s="2" t="s">
        <v>7</v>
      </c>
      <c r="F239" s="2" t="s">
        <v>8</v>
      </c>
      <c r="G239" s="2" t="s">
        <v>35</v>
      </c>
      <c r="H239" s="2" t="s">
        <v>30</v>
      </c>
      <c r="I239" s="2" t="s">
        <v>18</v>
      </c>
      <c r="J239" s="2" t="s">
        <v>19</v>
      </c>
      <c r="K239" s="2" t="s">
        <v>37</v>
      </c>
      <c r="L239" s="2" t="s">
        <v>12</v>
      </c>
      <c r="M239" s="2" t="s">
        <v>55</v>
      </c>
      <c r="N239" s="2" t="s">
        <v>7</v>
      </c>
      <c r="O239" s="2" t="s">
        <v>331</v>
      </c>
      <c r="P239" s="2" t="s">
        <v>30</v>
      </c>
      <c r="Q239" s="2" t="s">
        <v>19</v>
      </c>
      <c r="R239" t="str">
        <f t="shared" si="12"/>
        <v>$150</v>
      </c>
      <c r="S239">
        <f t="shared" si="13"/>
        <v>400</v>
      </c>
      <c r="T239">
        <f t="shared" si="14"/>
        <v>150</v>
      </c>
      <c r="U239">
        <f t="shared" si="15"/>
        <v>150</v>
      </c>
    </row>
    <row r="240" spans="1:21" ht="80" x14ac:dyDescent="0.2">
      <c r="A240">
        <v>355</v>
      </c>
      <c r="B240" s="2" t="s">
        <v>4</v>
      </c>
      <c r="C240" s="1">
        <v>43963.38946042824</v>
      </c>
      <c r="D240" s="2" t="s">
        <v>332</v>
      </c>
      <c r="E240" s="2" t="s">
        <v>7</v>
      </c>
      <c r="F240" s="2" t="s">
        <v>8</v>
      </c>
      <c r="G240" s="2" t="s">
        <v>9</v>
      </c>
      <c r="H240" s="2" t="s">
        <v>36</v>
      </c>
      <c r="I240" s="2" t="s">
        <v>18</v>
      </c>
      <c r="J240" s="2" t="s">
        <v>19</v>
      </c>
      <c r="K240" s="2" t="s">
        <v>20</v>
      </c>
      <c r="L240" s="2" t="s">
        <v>21</v>
      </c>
      <c r="M240" s="2" t="s">
        <v>38</v>
      </c>
      <c r="N240" s="2" t="s">
        <v>39</v>
      </c>
      <c r="O240" s="2" t="s">
        <v>333</v>
      </c>
      <c r="P240" s="2" t="s">
        <v>36</v>
      </c>
      <c r="Q240" s="2" t="s">
        <v>19</v>
      </c>
      <c r="R240" t="str">
        <f t="shared" si="12"/>
        <v>$150</v>
      </c>
      <c r="S240">
        <f t="shared" si="13"/>
        <v>200</v>
      </c>
      <c r="T240">
        <f t="shared" si="14"/>
        <v>150</v>
      </c>
      <c r="U240">
        <f t="shared" si="15"/>
        <v>150</v>
      </c>
    </row>
    <row r="241" spans="1:21" ht="32" x14ac:dyDescent="0.2">
      <c r="A241">
        <v>122</v>
      </c>
      <c r="B241" s="2" t="s">
        <v>4</v>
      </c>
      <c r="C241" s="1">
        <v>43963.422720601855</v>
      </c>
      <c r="D241" s="2" t="s">
        <v>339</v>
      </c>
      <c r="E241" s="2" t="s">
        <v>31</v>
      </c>
      <c r="F241" s="2" t="s">
        <v>8</v>
      </c>
      <c r="G241" s="2" t="s">
        <v>35</v>
      </c>
      <c r="H241" s="2" t="s">
        <v>10</v>
      </c>
      <c r="I241" s="2" t="s">
        <v>18</v>
      </c>
      <c r="J241" s="2" t="s">
        <v>10</v>
      </c>
      <c r="K241" s="2" t="s">
        <v>11</v>
      </c>
      <c r="L241" s="2" t="s">
        <v>89</v>
      </c>
      <c r="M241" s="2" t="s">
        <v>38</v>
      </c>
      <c r="N241" s="2" t="s">
        <v>14</v>
      </c>
      <c r="O241" s="2" t="s">
        <v>6</v>
      </c>
      <c r="P241" s="2" t="s">
        <v>10</v>
      </c>
      <c r="Q241" s="2" t="s">
        <v>10</v>
      </c>
      <c r="R241" t="str">
        <f t="shared" si="12"/>
        <v/>
      </c>
      <c r="S241">
        <f t="shared" si="13"/>
        <v>75</v>
      </c>
      <c r="T241">
        <f t="shared" si="14"/>
        <v>75</v>
      </c>
      <c r="U241">
        <f t="shared" si="15"/>
        <v>75</v>
      </c>
    </row>
    <row r="242" spans="1:21" ht="96" x14ac:dyDescent="0.2">
      <c r="A242">
        <v>201</v>
      </c>
      <c r="B242" s="2" t="s">
        <v>4</v>
      </c>
      <c r="C242" s="1">
        <v>43963.440644664355</v>
      </c>
      <c r="D242" s="2" t="s">
        <v>344</v>
      </c>
      <c r="E242" s="2" t="s">
        <v>7</v>
      </c>
      <c r="F242" s="2" t="s">
        <v>29</v>
      </c>
      <c r="G242" s="2" t="s">
        <v>17</v>
      </c>
      <c r="H242" s="2" t="s">
        <v>10</v>
      </c>
      <c r="I242" s="2" t="s">
        <v>18</v>
      </c>
      <c r="J242" s="2" t="s">
        <v>10</v>
      </c>
      <c r="K242" s="2" t="s">
        <v>11</v>
      </c>
      <c r="L242" s="2" t="s">
        <v>12</v>
      </c>
      <c r="M242" s="2" t="s">
        <v>38</v>
      </c>
      <c r="N242" s="2" t="s">
        <v>39</v>
      </c>
      <c r="O242" s="2" t="s">
        <v>345</v>
      </c>
      <c r="P242" s="2" t="s">
        <v>10</v>
      </c>
      <c r="Q242" s="2" t="s">
        <v>10</v>
      </c>
      <c r="R242" t="str">
        <f t="shared" si="12"/>
        <v/>
      </c>
      <c r="S242">
        <f t="shared" si="13"/>
        <v>75</v>
      </c>
      <c r="T242">
        <f t="shared" si="14"/>
        <v>75</v>
      </c>
      <c r="U242">
        <f t="shared" si="15"/>
        <v>75</v>
      </c>
    </row>
    <row r="243" spans="1:21" ht="32" x14ac:dyDescent="0.2">
      <c r="A243">
        <v>96</v>
      </c>
      <c r="B243" s="2" t="s">
        <v>4</v>
      </c>
      <c r="C243" s="1">
        <v>43963.474201712961</v>
      </c>
      <c r="D243" s="2" t="s">
        <v>349</v>
      </c>
      <c r="E243" s="2" t="s">
        <v>7</v>
      </c>
      <c r="F243" s="2" t="s">
        <v>8</v>
      </c>
      <c r="G243" s="2" t="s">
        <v>9</v>
      </c>
      <c r="H243" s="2" t="s">
        <v>53</v>
      </c>
      <c r="I243" s="2" t="s">
        <v>18</v>
      </c>
      <c r="J243" s="2" t="s">
        <v>19</v>
      </c>
      <c r="K243" s="2" t="s">
        <v>20</v>
      </c>
      <c r="L243" s="2" t="s">
        <v>12</v>
      </c>
      <c r="M243" s="2" t="s">
        <v>22</v>
      </c>
      <c r="N243" s="2" t="s">
        <v>7</v>
      </c>
      <c r="O243" s="2" t="s">
        <v>6</v>
      </c>
      <c r="P243" s="2" t="s">
        <v>53</v>
      </c>
      <c r="Q243" s="2" t="s">
        <v>19</v>
      </c>
      <c r="R243" t="str">
        <f t="shared" si="12"/>
        <v>$150</v>
      </c>
      <c r="S243">
        <f t="shared" si="13"/>
        <v>250</v>
      </c>
      <c r="T243">
        <f t="shared" si="14"/>
        <v>150</v>
      </c>
      <c r="U243">
        <f t="shared" si="15"/>
        <v>150</v>
      </c>
    </row>
    <row r="244" spans="1:21" ht="240" x14ac:dyDescent="0.2">
      <c r="A244">
        <v>549</v>
      </c>
      <c r="B244" s="2" t="s">
        <v>4</v>
      </c>
      <c r="C244" s="1">
        <v>43963.486196122685</v>
      </c>
      <c r="D244" s="2" t="s">
        <v>351</v>
      </c>
      <c r="E244" s="2" t="s">
        <v>18</v>
      </c>
      <c r="F244" s="2" t="s">
        <v>8</v>
      </c>
      <c r="G244" s="2" t="s">
        <v>35</v>
      </c>
      <c r="H244" s="2" t="s">
        <v>152</v>
      </c>
      <c r="I244" s="2" t="s">
        <v>18</v>
      </c>
      <c r="J244" s="2" t="s">
        <v>36</v>
      </c>
      <c r="K244" s="2" t="s">
        <v>352</v>
      </c>
      <c r="L244" s="2" t="s">
        <v>12</v>
      </c>
      <c r="M244" s="2" t="s">
        <v>25</v>
      </c>
      <c r="N244" s="2" t="s">
        <v>14</v>
      </c>
      <c r="O244" s="2" t="s">
        <v>353</v>
      </c>
      <c r="P244" s="2" t="s">
        <v>152</v>
      </c>
      <c r="Q244" s="2" t="s">
        <v>36</v>
      </c>
      <c r="R244" t="str">
        <f t="shared" si="12"/>
        <v>$200</v>
      </c>
      <c r="S244">
        <f t="shared" si="13"/>
        <v>450</v>
      </c>
      <c r="T244">
        <f t="shared" si="14"/>
        <v>200</v>
      </c>
      <c r="U244">
        <f t="shared" si="15"/>
        <v>200</v>
      </c>
    </row>
    <row r="245" spans="1:21" ht="32" x14ac:dyDescent="0.2">
      <c r="A245">
        <v>559</v>
      </c>
      <c r="B245" s="2" t="s">
        <v>4</v>
      </c>
      <c r="C245" s="1">
        <v>43963.49463079861</v>
      </c>
      <c r="D245" s="2" t="s">
        <v>355</v>
      </c>
      <c r="E245" s="2" t="s">
        <v>7</v>
      </c>
      <c r="F245" s="2" t="s">
        <v>8</v>
      </c>
      <c r="G245" s="2" t="s">
        <v>17</v>
      </c>
      <c r="H245" s="2" t="s">
        <v>53</v>
      </c>
      <c r="I245" s="2" t="s">
        <v>18</v>
      </c>
      <c r="J245" s="2" t="s">
        <v>10</v>
      </c>
      <c r="K245" s="2" t="s">
        <v>11</v>
      </c>
      <c r="L245" s="2" t="s">
        <v>12</v>
      </c>
      <c r="M245" s="2" t="s">
        <v>42</v>
      </c>
      <c r="N245" s="2" t="s">
        <v>7</v>
      </c>
      <c r="O245" s="2" t="s">
        <v>6</v>
      </c>
      <c r="P245" s="2" t="s">
        <v>53</v>
      </c>
      <c r="Q245" s="2" t="s">
        <v>10</v>
      </c>
      <c r="R245" t="str">
        <f t="shared" si="12"/>
        <v>Less than $150 USD</v>
      </c>
      <c r="S245">
        <f t="shared" si="13"/>
        <v>250</v>
      </c>
      <c r="T245">
        <f t="shared" si="14"/>
        <v>75</v>
      </c>
      <c r="U245">
        <f t="shared" si="15"/>
        <v>75</v>
      </c>
    </row>
    <row r="246" spans="1:21" ht="32" x14ac:dyDescent="0.2">
      <c r="A246">
        <v>128</v>
      </c>
      <c r="B246" s="2" t="s">
        <v>4</v>
      </c>
      <c r="C246" s="1">
        <v>43963.495532800924</v>
      </c>
      <c r="D246" s="2" t="s">
        <v>356</v>
      </c>
      <c r="E246" s="2" t="s">
        <v>18</v>
      </c>
      <c r="F246" s="2" t="s">
        <v>29</v>
      </c>
      <c r="G246" s="2" t="s">
        <v>35</v>
      </c>
      <c r="H246" s="2" t="s">
        <v>41</v>
      </c>
      <c r="I246" s="2" t="s">
        <v>18</v>
      </c>
      <c r="J246" s="2" t="s">
        <v>19</v>
      </c>
      <c r="K246" s="2" t="s">
        <v>224</v>
      </c>
      <c r="L246" s="2" t="s">
        <v>12</v>
      </c>
      <c r="M246" s="2" t="s">
        <v>25</v>
      </c>
      <c r="N246" s="2" t="s">
        <v>7</v>
      </c>
      <c r="O246" s="2" t="s">
        <v>6</v>
      </c>
      <c r="P246" s="2" t="s">
        <v>41</v>
      </c>
      <c r="Q246" s="2" t="s">
        <v>19</v>
      </c>
      <c r="R246" t="str">
        <f t="shared" si="12"/>
        <v>$150</v>
      </c>
      <c r="S246">
        <f t="shared" si="13"/>
        <v>350</v>
      </c>
      <c r="T246">
        <f t="shared" si="14"/>
        <v>150</v>
      </c>
      <c r="U246">
        <f t="shared" si="15"/>
        <v>150</v>
      </c>
    </row>
    <row r="247" spans="1:21" ht="32" x14ac:dyDescent="0.2">
      <c r="A247">
        <v>1428</v>
      </c>
      <c r="B247" s="2" t="s">
        <v>4</v>
      </c>
      <c r="C247" s="1">
        <v>43963.517638124998</v>
      </c>
      <c r="D247" s="2" t="s">
        <v>360</v>
      </c>
      <c r="E247" s="2" t="s">
        <v>7</v>
      </c>
      <c r="F247" s="2" t="s">
        <v>8</v>
      </c>
      <c r="G247" s="2" t="s">
        <v>35</v>
      </c>
      <c r="H247" s="2" t="s">
        <v>107</v>
      </c>
      <c r="I247" s="2" t="s">
        <v>18</v>
      </c>
      <c r="J247" s="2" t="s">
        <v>19</v>
      </c>
      <c r="K247" s="2" t="s">
        <v>11</v>
      </c>
      <c r="L247" s="2" t="s">
        <v>12</v>
      </c>
      <c r="M247" s="2" t="s">
        <v>25</v>
      </c>
      <c r="N247" s="2" t="s">
        <v>7</v>
      </c>
      <c r="O247" s="2" t="s">
        <v>361</v>
      </c>
      <c r="P247" s="2" t="s">
        <v>107</v>
      </c>
      <c r="Q247" s="2" t="s">
        <v>19</v>
      </c>
      <c r="R247" t="str">
        <f t="shared" si="12"/>
        <v>$150</v>
      </c>
      <c r="S247">
        <f t="shared" si="13"/>
        <v>500</v>
      </c>
      <c r="T247">
        <f t="shared" si="14"/>
        <v>150</v>
      </c>
      <c r="U247">
        <f t="shared" si="15"/>
        <v>150</v>
      </c>
    </row>
    <row r="248" spans="1:21" ht="32" x14ac:dyDescent="0.2">
      <c r="A248">
        <v>149</v>
      </c>
      <c r="B248" s="2" t="s">
        <v>4</v>
      </c>
      <c r="C248" s="1">
        <v>43963.598066678242</v>
      </c>
      <c r="D248" s="2" t="s">
        <v>371</v>
      </c>
      <c r="E248" s="2" t="s">
        <v>7</v>
      </c>
      <c r="F248" s="2" t="s">
        <v>8</v>
      </c>
      <c r="G248" s="2" t="s">
        <v>35</v>
      </c>
      <c r="H248" s="2" t="s">
        <v>10</v>
      </c>
      <c r="I248" s="2" t="s">
        <v>18</v>
      </c>
      <c r="J248" s="2" t="s">
        <v>10</v>
      </c>
      <c r="K248" s="2" t="s">
        <v>11</v>
      </c>
      <c r="L248" s="2" t="s">
        <v>372</v>
      </c>
      <c r="M248" s="2" t="s">
        <v>22</v>
      </c>
      <c r="N248" s="2" t="s">
        <v>39</v>
      </c>
      <c r="O248" s="2" t="s">
        <v>6</v>
      </c>
      <c r="P248" s="2" t="s">
        <v>10</v>
      </c>
      <c r="Q248" s="2" t="s">
        <v>10</v>
      </c>
      <c r="R248" t="str">
        <f t="shared" si="12"/>
        <v/>
      </c>
      <c r="S248">
        <f t="shared" si="13"/>
        <v>75</v>
      </c>
      <c r="T248">
        <f t="shared" si="14"/>
        <v>75</v>
      </c>
      <c r="U248">
        <f t="shared" si="15"/>
        <v>75</v>
      </c>
    </row>
    <row r="249" spans="1:21" ht="64" x14ac:dyDescent="0.2">
      <c r="A249">
        <v>162</v>
      </c>
      <c r="B249" s="2" t="s">
        <v>4</v>
      </c>
      <c r="C249" s="1">
        <v>43963.643747835646</v>
      </c>
      <c r="D249" s="2" t="s">
        <v>376</v>
      </c>
      <c r="E249" s="2" t="s">
        <v>31</v>
      </c>
      <c r="F249" s="2" t="s">
        <v>8</v>
      </c>
      <c r="G249" s="2" t="s">
        <v>35</v>
      </c>
      <c r="H249" s="2" t="s">
        <v>41</v>
      </c>
      <c r="I249" s="2" t="s">
        <v>18</v>
      </c>
      <c r="J249" s="2" t="s">
        <v>165</v>
      </c>
      <c r="K249" s="2" t="s">
        <v>37</v>
      </c>
      <c r="L249" s="2" t="s">
        <v>12</v>
      </c>
      <c r="M249" s="2" t="s">
        <v>25</v>
      </c>
      <c r="N249" s="2" t="s">
        <v>39</v>
      </c>
      <c r="O249" s="2" t="s">
        <v>377</v>
      </c>
      <c r="P249" s="2" t="s">
        <v>41</v>
      </c>
      <c r="Q249" s="2" t="s">
        <v>165</v>
      </c>
      <c r="R249" t="str">
        <f t="shared" si="12"/>
        <v>I wouldn't attend at all</v>
      </c>
      <c r="S249">
        <f t="shared" si="13"/>
        <v>350</v>
      </c>
      <c r="T249">
        <f t="shared" si="14"/>
        <v>0</v>
      </c>
      <c r="U249">
        <f t="shared" si="15"/>
        <v>0</v>
      </c>
    </row>
    <row r="250" spans="1:21" ht="96" x14ac:dyDescent="0.2">
      <c r="A250">
        <v>244</v>
      </c>
      <c r="B250" s="2" t="s">
        <v>4</v>
      </c>
      <c r="C250" s="1">
        <v>43963.716448090279</v>
      </c>
      <c r="D250" s="2" t="s">
        <v>378</v>
      </c>
      <c r="E250" s="2" t="s">
        <v>18</v>
      </c>
      <c r="F250" s="2" t="s">
        <v>72</v>
      </c>
      <c r="G250" s="2" t="s">
        <v>35</v>
      </c>
      <c r="H250" s="2" t="s">
        <v>46</v>
      </c>
      <c r="I250" s="2" t="s">
        <v>18</v>
      </c>
      <c r="J250" s="2" t="s">
        <v>46</v>
      </c>
      <c r="K250" s="2" t="s">
        <v>197</v>
      </c>
      <c r="L250" s="2" t="s">
        <v>12</v>
      </c>
      <c r="M250" s="2" t="s">
        <v>25</v>
      </c>
      <c r="N250" s="2" t="s">
        <v>7</v>
      </c>
      <c r="O250" s="2" t="s">
        <v>379</v>
      </c>
      <c r="P250" s="2" t="s">
        <v>46</v>
      </c>
      <c r="Q250" s="2" t="s">
        <v>46</v>
      </c>
      <c r="R250" t="str">
        <f t="shared" si="12"/>
        <v/>
      </c>
      <c r="S250">
        <f t="shared" si="13"/>
        <v>300</v>
      </c>
      <c r="T250">
        <f t="shared" si="14"/>
        <v>300</v>
      </c>
      <c r="U250">
        <f t="shared" si="15"/>
        <v>300</v>
      </c>
    </row>
    <row r="251" spans="1:21" s="17" customFormat="1" ht="32" x14ac:dyDescent="0.2">
      <c r="A251" s="17">
        <v>117</v>
      </c>
      <c r="B251" s="18" t="s">
        <v>4</v>
      </c>
      <c r="C251" s="231">
        <v>43963.910224386571</v>
      </c>
      <c r="D251" s="18" t="s">
        <v>388</v>
      </c>
      <c r="E251" s="18" t="s">
        <v>7</v>
      </c>
      <c r="F251" s="18" t="s">
        <v>8</v>
      </c>
      <c r="G251" s="18" t="s">
        <v>35</v>
      </c>
      <c r="H251" s="18" t="s">
        <v>10</v>
      </c>
      <c r="I251" s="18" t="s">
        <v>18</v>
      </c>
      <c r="J251" s="18" t="s">
        <v>19</v>
      </c>
      <c r="K251" s="18" t="s">
        <v>11</v>
      </c>
      <c r="L251" s="18" t="s">
        <v>87</v>
      </c>
      <c r="M251" s="18" t="s">
        <v>22</v>
      </c>
      <c r="N251" s="18" t="s">
        <v>14</v>
      </c>
      <c r="O251" s="18" t="s">
        <v>6</v>
      </c>
      <c r="P251" s="18" t="s">
        <v>10</v>
      </c>
      <c r="Q251" s="18" t="s">
        <v>10</v>
      </c>
      <c r="R251" s="17" t="str">
        <f t="shared" si="12"/>
        <v/>
      </c>
      <c r="S251" s="17">
        <f t="shared" si="13"/>
        <v>75</v>
      </c>
      <c r="T251" s="17">
        <f t="shared" si="14"/>
        <v>150</v>
      </c>
      <c r="U251">
        <f t="shared" si="15"/>
        <v>75</v>
      </c>
    </row>
    <row r="252" spans="1:21" ht="32" x14ac:dyDescent="0.2">
      <c r="A252">
        <v>170</v>
      </c>
      <c r="B252" s="2" t="s">
        <v>4</v>
      </c>
      <c r="C252" s="1">
        <v>43964.368864317126</v>
      </c>
      <c r="D252" s="2" t="s">
        <v>404</v>
      </c>
      <c r="E252" s="2" t="s">
        <v>7</v>
      </c>
      <c r="F252" s="2" t="s">
        <v>8</v>
      </c>
      <c r="G252" s="2" t="s">
        <v>104</v>
      </c>
      <c r="H252" s="2" t="s">
        <v>41</v>
      </c>
      <c r="I252" s="2" t="s">
        <v>18</v>
      </c>
      <c r="J252" s="2" t="s">
        <v>10</v>
      </c>
      <c r="K252" s="2" t="s">
        <v>77</v>
      </c>
      <c r="L252" s="2" t="s">
        <v>12</v>
      </c>
      <c r="M252" s="2" t="s">
        <v>25</v>
      </c>
      <c r="N252" s="2" t="s">
        <v>7</v>
      </c>
      <c r="O252" s="2" t="s">
        <v>6</v>
      </c>
      <c r="P252" s="2" t="s">
        <v>41</v>
      </c>
      <c r="Q252" s="2" t="s">
        <v>10</v>
      </c>
      <c r="R252" t="str">
        <f t="shared" si="12"/>
        <v>Less than $150 USD</v>
      </c>
      <c r="S252">
        <f t="shared" si="13"/>
        <v>350</v>
      </c>
      <c r="T252">
        <f t="shared" si="14"/>
        <v>75</v>
      </c>
      <c r="U252">
        <f t="shared" si="15"/>
        <v>75</v>
      </c>
    </row>
    <row r="253" spans="1:21" ht="112" x14ac:dyDescent="0.2">
      <c r="A253">
        <v>151</v>
      </c>
      <c r="B253" s="2" t="s">
        <v>4</v>
      </c>
      <c r="C253" s="1">
        <v>43964.418165972224</v>
      </c>
      <c r="D253" s="2" t="s">
        <v>407</v>
      </c>
      <c r="E253" s="2" t="s">
        <v>31</v>
      </c>
      <c r="F253" s="2" t="s">
        <v>8</v>
      </c>
      <c r="G253" s="2" t="s">
        <v>35</v>
      </c>
      <c r="H253" s="2" t="s">
        <v>107</v>
      </c>
      <c r="I253" s="2" t="s">
        <v>18</v>
      </c>
      <c r="J253" s="2" t="s">
        <v>107</v>
      </c>
      <c r="K253" s="2" t="s">
        <v>11</v>
      </c>
      <c r="L253" s="2" t="s">
        <v>87</v>
      </c>
      <c r="M253" s="2" t="s">
        <v>25</v>
      </c>
      <c r="N253" s="2" t="s">
        <v>7</v>
      </c>
      <c r="O253" s="2" t="s">
        <v>408</v>
      </c>
      <c r="P253" s="2" t="s">
        <v>107</v>
      </c>
      <c r="Q253" s="2" t="s">
        <v>107</v>
      </c>
      <c r="R253" t="str">
        <f t="shared" si="12"/>
        <v/>
      </c>
      <c r="S253">
        <f t="shared" si="13"/>
        <v>500</v>
      </c>
      <c r="T253">
        <f t="shared" si="14"/>
        <v>500</v>
      </c>
      <c r="U253">
        <f t="shared" si="15"/>
        <v>500</v>
      </c>
    </row>
    <row r="254" spans="1:21" ht="32" x14ac:dyDescent="0.2">
      <c r="A254">
        <v>101</v>
      </c>
      <c r="B254" s="2" t="s">
        <v>4</v>
      </c>
      <c r="C254" s="1">
        <v>43965.29398357639</v>
      </c>
      <c r="D254" s="2" t="s">
        <v>413</v>
      </c>
      <c r="E254" s="2" t="s">
        <v>18</v>
      </c>
      <c r="F254" s="2" t="s">
        <v>29</v>
      </c>
      <c r="G254" s="2" t="s">
        <v>35</v>
      </c>
      <c r="H254" s="2" t="s">
        <v>36</v>
      </c>
      <c r="I254" s="2" t="s">
        <v>18</v>
      </c>
      <c r="J254" s="2" t="s">
        <v>165</v>
      </c>
      <c r="K254" s="2" t="s">
        <v>11</v>
      </c>
      <c r="L254" s="2" t="s">
        <v>414</v>
      </c>
      <c r="M254" s="2" t="s">
        <v>42</v>
      </c>
      <c r="N254" s="2" t="s">
        <v>7</v>
      </c>
      <c r="O254" s="2" t="s">
        <v>6</v>
      </c>
      <c r="P254" s="2" t="s">
        <v>36</v>
      </c>
      <c r="Q254" s="2" t="s">
        <v>165</v>
      </c>
      <c r="R254" t="str">
        <f t="shared" si="12"/>
        <v>I wouldn't attend at all</v>
      </c>
      <c r="S254">
        <f t="shared" si="13"/>
        <v>200</v>
      </c>
      <c r="T254">
        <f t="shared" si="14"/>
        <v>0</v>
      </c>
      <c r="U254">
        <f t="shared" si="15"/>
        <v>0</v>
      </c>
    </row>
    <row r="255" spans="1:21" ht="32" x14ac:dyDescent="0.2">
      <c r="A255">
        <v>134</v>
      </c>
      <c r="B255" s="2" t="s">
        <v>4</v>
      </c>
      <c r="C255" s="1">
        <v>43965.295274212964</v>
      </c>
      <c r="D255" s="2" t="s">
        <v>420</v>
      </c>
      <c r="E255" s="2" t="s">
        <v>31</v>
      </c>
      <c r="F255" s="2" t="s">
        <v>29</v>
      </c>
      <c r="G255" s="2" t="s">
        <v>35</v>
      </c>
      <c r="H255" s="2" t="s">
        <v>41</v>
      </c>
      <c r="I255" s="2" t="s">
        <v>18</v>
      </c>
      <c r="J255" s="2" t="s">
        <v>19</v>
      </c>
      <c r="K255" s="2" t="s">
        <v>11</v>
      </c>
      <c r="L255" s="2" t="s">
        <v>12</v>
      </c>
      <c r="M255" s="2" t="s">
        <v>85</v>
      </c>
      <c r="N255" s="2" t="s">
        <v>95</v>
      </c>
      <c r="O255" s="2" t="s">
        <v>6</v>
      </c>
      <c r="P255" s="2" t="s">
        <v>41</v>
      </c>
      <c r="Q255" s="2" t="s">
        <v>19</v>
      </c>
      <c r="R255" t="str">
        <f t="shared" si="12"/>
        <v>$150</v>
      </c>
      <c r="S255">
        <f t="shared" si="13"/>
        <v>350</v>
      </c>
      <c r="T255">
        <f t="shared" si="14"/>
        <v>150</v>
      </c>
      <c r="U255">
        <f t="shared" si="15"/>
        <v>150</v>
      </c>
    </row>
    <row r="256" spans="1:21" ht="32" x14ac:dyDescent="0.2">
      <c r="A256">
        <v>226</v>
      </c>
      <c r="B256" s="2" t="s">
        <v>4</v>
      </c>
      <c r="C256" s="1">
        <v>43965.320169143517</v>
      </c>
      <c r="D256" s="2" t="s">
        <v>427</v>
      </c>
      <c r="E256" s="2" t="s">
        <v>31</v>
      </c>
      <c r="F256" s="2" t="s">
        <v>8</v>
      </c>
      <c r="G256" s="2" t="s">
        <v>17</v>
      </c>
      <c r="H256" s="2" t="s">
        <v>46</v>
      </c>
      <c r="I256" s="2" t="s">
        <v>18</v>
      </c>
      <c r="J256" s="2" t="s">
        <v>10</v>
      </c>
      <c r="K256" s="2" t="s">
        <v>117</v>
      </c>
      <c r="L256" s="2" t="s">
        <v>12</v>
      </c>
      <c r="M256" s="2" t="s">
        <v>25</v>
      </c>
      <c r="N256" s="2" t="s">
        <v>14</v>
      </c>
      <c r="O256" s="2" t="s">
        <v>6</v>
      </c>
      <c r="P256" s="2" t="s">
        <v>46</v>
      </c>
      <c r="Q256" s="2" t="s">
        <v>10</v>
      </c>
      <c r="R256" t="str">
        <f t="shared" si="12"/>
        <v>Less than $150 USD</v>
      </c>
      <c r="S256">
        <f t="shared" si="13"/>
        <v>300</v>
      </c>
      <c r="T256">
        <f t="shared" si="14"/>
        <v>75</v>
      </c>
      <c r="U256">
        <f t="shared" si="15"/>
        <v>75</v>
      </c>
    </row>
    <row r="257" spans="1:21" ht="32" x14ac:dyDescent="0.2">
      <c r="A257">
        <v>120</v>
      </c>
      <c r="B257" s="2" t="s">
        <v>4</v>
      </c>
      <c r="C257" s="1">
        <v>43965.33809784722</v>
      </c>
      <c r="D257" s="2" t="s">
        <v>428</v>
      </c>
      <c r="E257" s="2" t="s">
        <v>31</v>
      </c>
      <c r="F257" s="2" t="s">
        <v>8</v>
      </c>
      <c r="G257" s="2" t="s">
        <v>35</v>
      </c>
      <c r="H257" s="2" t="s">
        <v>41</v>
      </c>
      <c r="I257" s="2" t="s">
        <v>18</v>
      </c>
      <c r="J257" s="2" t="s">
        <v>36</v>
      </c>
      <c r="K257" s="2" t="s">
        <v>122</v>
      </c>
      <c r="L257" s="2" t="s">
        <v>12</v>
      </c>
      <c r="M257" s="2" t="s">
        <v>25</v>
      </c>
      <c r="N257" s="2" t="s">
        <v>7</v>
      </c>
      <c r="O257" s="2" t="s">
        <v>6</v>
      </c>
      <c r="P257" s="2" t="s">
        <v>41</v>
      </c>
      <c r="Q257" s="2" t="s">
        <v>36</v>
      </c>
      <c r="R257" t="str">
        <f t="shared" si="12"/>
        <v>$200</v>
      </c>
      <c r="S257">
        <f t="shared" si="13"/>
        <v>350</v>
      </c>
      <c r="T257">
        <f t="shared" si="14"/>
        <v>200</v>
      </c>
      <c r="U257">
        <f t="shared" si="15"/>
        <v>200</v>
      </c>
    </row>
    <row r="258" spans="1:21" ht="32" x14ac:dyDescent="0.2">
      <c r="A258">
        <v>146</v>
      </c>
      <c r="B258" s="2" t="s">
        <v>4</v>
      </c>
      <c r="C258" s="1">
        <v>43965.412935949076</v>
      </c>
      <c r="D258" s="2" t="s">
        <v>438</v>
      </c>
      <c r="E258" s="2" t="s">
        <v>31</v>
      </c>
      <c r="F258" s="2" t="s">
        <v>8</v>
      </c>
      <c r="G258" s="2" t="s">
        <v>9</v>
      </c>
      <c r="H258" s="2" t="s">
        <v>46</v>
      </c>
      <c r="I258" s="2" t="s">
        <v>18</v>
      </c>
      <c r="J258" s="2" t="s">
        <v>10</v>
      </c>
      <c r="K258" s="2" t="s">
        <v>37</v>
      </c>
      <c r="L258" s="2" t="s">
        <v>12</v>
      </c>
      <c r="M258" s="2" t="s">
        <v>25</v>
      </c>
      <c r="N258" s="2" t="s">
        <v>7</v>
      </c>
      <c r="O258" s="2" t="s">
        <v>6</v>
      </c>
      <c r="P258" s="2" t="s">
        <v>46</v>
      </c>
      <c r="Q258" s="2" t="s">
        <v>10</v>
      </c>
      <c r="R258" t="str">
        <f t="shared" si="12"/>
        <v>Less than $150 USD</v>
      </c>
      <c r="S258">
        <f t="shared" si="13"/>
        <v>300</v>
      </c>
      <c r="T258">
        <f t="shared" si="14"/>
        <v>75</v>
      </c>
      <c r="U258">
        <f t="shared" si="15"/>
        <v>75</v>
      </c>
    </row>
    <row r="259" spans="1:21" ht="32" x14ac:dyDescent="0.2">
      <c r="A259">
        <v>1696</v>
      </c>
      <c r="B259" s="2" t="s">
        <v>4</v>
      </c>
      <c r="C259" s="1">
        <v>43965.436052094905</v>
      </c>
      <c r="D259" s="2" t="s">
        <v>441</v>
      </c>
      <c r="E259" s="2" t="s">
        <v>31</v>
      </c>
      <c r="F259" s="2" t="s">
        <v>72</v>
      </c>
      <c r="G259" s="2" t="s">
        <v>9</v>
      </c>
      <c r="H259" s="2" t="s">
        <v>107</v>
      </c>
      <c r="I259" s="2" t="s">
        <v>18</v>
      </c>
      <c r="J259" s="2" t="s">
        <v>10</v>
      </c>
      <c r="K259" s="2" t="s">
        <v>32</v>
      </c>
      <c r="L259" s="2" t="s">
        <v>12</v>
      </c>
      <c r="M259" s="2" t="s">
        <v>25</v>
      </c>
      <c r="N259" s="2" t="s">
        <v>7</v>
      </c>
      <c r="O259" s="2" t="s">
        <v>6</v>
      </c>
      <c r="P259" s="2" t="s">
        <v>107</v>
      </c>
      <c r="Q259" s="2" t="s">
        <v>10</v>
      </c>
      <c r="R259" t="str">
        <f t="shared" ref="R259:R263" si="16">IF((P259=Q259),"",Q259)</f>
        <v>Less than $150 USD</v>
      </c>
      <c r="S259">
        <f t="shared" ref="S259:S263" si="17">IF(H259="Less than $150 USD",75,_xlfn.NUMBERVALUE(RIGHT(H259,3)))</f>
        <v>500</v>
      </c>
      <c r="T259">
        <f t="shared" ref="T259:T263" si="18">IF(J259="Less than $150 USD",75,IF(J259="I wouldn't attend at all",0,_xlfn.NUMBERVALUE(RIGHT(J259,3))))</f>
        <v>75</v>
      </c>
      <c r="U259">
        <f t="shared" ref="U259:U263" si="19">IF(I259="No",S259,MIN(S259,T259))</f>
        <v>75</v>
      </c>
    </row>
    <row r="260" spans="1:21" ht="144" x14ac:dyDescent="0.2">
      <c r="A260">
        <v>171</v>
      </c>
      <c r="B260" s="2" t="s">
        <v>4</v>
      </c>
      <c r="C260" s="1">
        <v>43965.527384236113</v>
      </c>
      <c r="D260" s="2" t="s">
        <v>444</v>
      </c>
      <c r="E260" s="2" t="s">
        <v>7</v>
      </c>
      <c r="F260" s="2" t="s">
        <v>8</v>
      </c>
      <c r="G260" s="2" t="s">
        <v>9</v>
      </c>
      <c r="H260" s="2" t="s">
        <v>46</v>
      </c>
      <c r="I260" s="2" t="s">
        <v>18</v>
      </c>
      <c r="J260" s="2" t="s">
        <v>165</v>
      </c>
      <c r="K260" s="2" t="s">
        <v>77</v>
      </c>
      <c r="L260" s="2" t="s">
        <v>12</v>
      </c>
      <c r="M260" s="2" t="s">
        <v>25</v>
      </c>
      <c r="N260" s="2" t="s">
        <v>7</v>
      </c>
      <c r="O260" s="2" t="s">
        <v>445</v>
      </c>
      <c r="P260" s="2" t="s">
        <v>46</v>
      </c>
      <c r="Q260" s="2" t="s">
        <v>165</v>
      </c>
      <c r="R260" t="str">
        <f t="shared" si="16"/>
        <v>I wouldn't attend at all</v>
      </c>
      <c r="S260">
        <f t="shared" si="17"/>
        <v>300</v>
      </c>
      <c r="T260">
        <f t="shared" si="18"/>
        <v>0</v>
      </c>
      <c r="U260">
        <f t="shared" si="19"/>
        <v>0</v>
      </c>
    </row>
    <row r="261" spans="1:21" ht="32" x14ac:dyDescent="0.2">
      <c r="A261">
        <v>113</v>
      </c>
      <c r="B261" s="2" t="s">
        <v>4</v>
      </c>
      <c r="C261" s="1">
        <v>43966.16003363426</v>
      </c>
      <c r="D261" s="2" t="s">
        <v>452</v>
      </c>
      <c r="E261" s="2" t="s">
        <v>31</v>
      </c>
      <c r="F261" s="2" t="s">
        <v>8</v>
      </c>
      <c r="G261" s="2" t="s">
        <v>17</v>
      </c>
      <c r="H261" s="2" t="s">
        <v>19</v>
      </c>
      <c r="I261" s="2" t="s">
        <v>18</v>
      </c>
      <c r="J261" s="2" t="s">
        <v>10</v>
      </c>
      <c r="K261" s="2" t="s">
        <v>11</v>
      </c>
      <c r="L261" s="2" t="s">
        <v>51</v>
      </c>
      <c r="M261" s="2" t="s">
        <v>42</v>
      </c>
      <c r="N261" s="2" t="s">
        <v>14</v>
      </c>
      <c r="O261" s="2" t="s">
        <v>6</v>
      </c>
      <c r="P261" s="2" t="s">
        <v>19</v>
      </c>
      <c r="Q261" s="2" t="s">
        <v>10</v>
      </c>
      <c r="R261" t="str">
        <f t="shared" si="16"/>
        <v>Less than $150 USD</v>
      </c>
      <c r="S261">
        <f t="shared" si="17"/>
        <v>150</v>
      </c>
      <c r="T261">
        <f t="shared" si="18"/>
        <v>75</v>
      </c>
      <c r="U261">
        <f t="shared" si="19"/>
        <v>75</v>
      </c>
    </row>
    <row r="262" spans="1:21" ht="409.6" x14ac:dyDescent="0.2">
      <c r="A262">
        <v>1070</v>
      </c>
      <c r="B262" s="2" t="s">
        <v>4</v>
      </c>
      <c r="C262" s="1">
        <v>43966.201861296293</v>
      </c>
      <c r="D262" s="2" t="s">
        <v>453</v>
      </c>
      <c r="E262" s="2" t="s">
        <v>7</v>
      </c>
      <c r="F262" s="2" t="s">
        <v>8</v>
      </c>
      <c r="G262" s="2" t="s">
        <v>9</v>
      </c>
      <c r="H262" s="2" t="s">
        <v>30</v>
      </c>
      <c r="I262" s="2" t="s">
        <v>18</v>
      </c>
      <c r="J262" s="2" t="s">
        <v>46</v>
      </c>
      <c r="K262" s="2" t="s">
        <v>48</v>
      </c>
      <c r="L262" s="2" t="s">
        <v>70</v>
      </c>
      <c r="M262" s="2" t="s">
        <v>38</v>
      </c>
      <c r="N262" s="2" t="s">
        <v>39</v>
      </c>
      <c r="O262" s="2" t="s">
        <v>454</v>
      </c>
      <c r="P262" s="2" t="s">
        <v>30</v>
      </c>
      <c r="Q262" s="2" t="s">
        <v>46</v>
      </c>
      <c r="R262" t="str">
        <f t="shared" si="16"/>
        <v>$300</v>
      </c>
      <c r="S262">
        <f t="shared" si="17"/>
        <v>400</v>
      </c>
      <c r="T262">
        <f t="shared" si="18"/>
        <v>300</v>
      </c>
      <c r="U262">
        <f t="shared" si="19"/>
        <v>300</v>
      </c>
    </row>
    <row r="263" spans="1:21" ht="80" x14ac:dyDescent="0.2">
      <c r="A263">
        <v>145</v>
      </c>
      <c r="B263" s="2" t="s">
        <v>4</v>
      </c>
      <c r="C263" s="1">
        <v>43966.581684178243</v>
      </c>
      <c r="D263" s="2" t="s">
        <v>456</v>
      </c>
      <c r="E263" s="2" t="s">
        <v>18</v>
      </c>
      <c r="F263" s="2" t="s">
        <v>72</v>
      </c>
      <c r="G263" s="2" t="s">
        <v>17</v>
      </c>
      <c r="H263" s="2" t="s">
        <v>46</v>
      </c>
      <c r="I263" s="2" t="s">
        <v>18</v>
      </c>
      <c r="J263" s="2" t="s">
        <v>36</v>
      </c>
      <c r="K263" s="2" t="s">
        <v>32</v>
      </c>
      <c r="L263" s="2" t="s">
        <v>12</v>
      </c>
      <c r="M263" s="2" t="s">
        <v>25</v>
      </c>
      <c r="N263" s="2" t="s">
        <v>7</v>
      </c>
      <c r="O263" s="2" t="s">
        <v>457</v>
      </c>
      <c r="P263" s="2" t="s">
        <v>46</v>
      </c>
      <c r="Q263" s="2" t="s">
        <v>36</v>
      </c>
      <c r="R263" t="str">
        <f t="shared" si="16"/>
        <v>$200</v>
      </c>
      <c r="S263">
        <f t="shared" si="17"/>
        <v>300</v>
      </c>
      <c r="T263">
        <f t="shared" si="18"/>
        <v>200</v>
      </c>
      <c r="U263">
        <f t="shared" si="19"/>
        <v>200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18A2A-DB0B-6D47-94D8-2EAE1C78034C}">
  <dimension ref="A3:B17"/>
  <sheetViews>
    <sheetView workbookViewId="0">
      <selection activeCell="A13" sqref="A13:B16"/>
    </sheetView>
  </sheetViews>
  <sheetFormatPr baseColWidth="10" defaultRowHeight="15" x14ac:dyDescent="0.2"/>
  <cols>
    <col min="1" max="1" width="12.1640625" bestFit="1" customWidth="1"/>
    <col min="2" max="2" width="71" bestFit="1" customWidth="1"/>
  </cols>
  <sheetData>
    <row r="3" spans="1:2" x14ac:dyDescent="0.2">
      <c r="A3" s="4" t="s">
        <v>463</v>
      </c>
      <c r="B3" t="s">
        <v>505</v>
      </c>
    </row>
    <row r="4" spans="1:2" x14ac:dyDescent="0.2">
      <c r="A4" s="5" t="s">
        <v>7</v>
      </c>
      <c r="B4" s="3">
        <v>125</v>
      </c>
    </row>
    <row r="5" spans="1:2" x14ac:dyDescent="0.2">
      <c r="A5" s="5" t="s">
        <v>31</v>
      </c>
      <c r="B5" s="3">
        <v>72</v>
      </c>
    </row>
    <row r="6" spans="1:2" x14ac:dyDescent="0.2">
      <c r="A6" s="5" t="s">
        <v>18</v>
      </c>
      <c r="B6" s="3">
        <v>65</v>
      </c>
    </row>
    <row r="7" spans="1:2" x14ac:dyDescent="0.2">
      <c r="A7" s="5" t="s">
        <v>462</v>
      </c>
      <c r="B7" s="3">
        <v>262</v>
      </c>
    </row>
    <row r="13" spans="1:2" x14ac:dyDescent="0.2">
      <c r="B13" t="s">
        <v>508</v>
      </c>
    </row>
    <row r="14" spans="1:2" x14ac:dyDescent="0.2">
      <c r="A14" t="s">
        <v>7</v>
      </c>
      <c r="B14">
        <v>125</v>
      </c>
    </row>
    <row r="15" spans="1:2" x14ac:dyDescent="0.2">
      <c r="A15" t="s">
        <v>31</v>
      </c>
      <c r="B15">
        <v>72</v>
      </c>
    </row>
    <row r="16" spans="1:2" x14ac:dyDescent="0.2">
      <c r="A16" t="s">
        <v>18</v>
      </c>
      <c r="B16">
        <v>65</v>
      </c>
    </row>
    <row r="17" spans="1:2" x14ac:dyDescent="0.2">
      <c r="A17" t="s">
        <v>462</v>
      </c>
      <c r="B17">
        <v>262</v>
      </c>
    </row>
  </sheetData>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C5BC0-015E-AC42-AD71-101C04067A8B}">
  <dimension ref="A3:B24"/>
  <sheetViews>
    <sheetView workbookViewId="0">
      <selection activeCell="A20" sqref="A20"/>
    </sheetView>
  </sheetViews>
  <sheetFormatPr baseColWidth="10" defaultRowHeight="15" x14ac:dyDescent="0.2"/>
  <cols>
    <col min="1" max="1" width="20.33203125" bestFit="1" customWidth="1"/>
    <col min="2" max="2" width="76.5" bestFit="1" customWidth="1"/>
  </cols>
  <sheetData>
    <row r="3" spans="1:2" x14ac:dyDescent="0.2">
      <c r="A3" s="4" t="s">
        <v>463</v>
      </c>
      <c r="B3" t="s">
        <v>506</v>
      </c>
    </row>
    <row r="4" spans="1:2" x14ac:dyDescent="0.2">
      <c r="A4" s="5" t="s">
        <v>29</v>
      </c>
      <c r="B4" s="3">
        <v>61</v>
      </c>
    </row>
    <row r="5" spans="1:2" x14ac:dyDescent="0.2">
      <c r="A5" s="5" t="s">
        <v>72</v>
      </c>
      <c r="B5" s="3">
        <v>20</v>
      </c>
    </row>
    <row r="6" spans="1:2" x14ac:dyDescent="0.2">
      <c r="A6" s="5" t="s">
        <v>8</v>
      </c>
      <c r="B6" s="3">
        <v>181</v>
      </c>
    </row>
    <row r="7" spans="1:2" x14ac:dyDescent="0.2">
      <c r="A7" s="5" t="s">
        <v>462</v>
      </c>
      <c r="B7" s="3">
        <v>262</v>
      </c>
    </row>
    <row r="12" spans="1:2" x14ac:dyDescent="0.2">
      <c r="A12" s="4" t="s">
        <v>463</v>
      </c>
      <c r="B12" t="s">
        <v>506</v>
      </c>
    </row>
    <row r="13" spans="1:2" x14ac:dyDescent="0.2">
      <c r="A13" s="5" t="s">
        <v>29</v>
      </c>
      <c r="B13" s="3">
        <v>61</v>
      </c>
    </row>
    <row r="14" spans="1:2" x14ac:dyDescent="0.2">
      <c r="A14" s="5" t="s">
        <v>72</v>
      </c>
      <c r="B14" s="3">
        <v>20</v>
      </c>
    </row>
    <row r="15" spans="1:2" x14ac:dyDescent="0.2">
      <c r="A15" s="5" t="s">
        <v>8</v>
      </c>
      <c r="B15" s="3">
        <v>181</v>
      </c>
    </row>
    <row r="16" spans="1:2" x14ac:dyDescent="0.2">
      <c r="A16" s="5" t="s">
        <v>462</v>
      </c>
      <c r="B16" s="3">
        <v>262</v>
      </c>
    </row>
    <row r="20" spans="1:2" x14ac:dyDescent="0.2">
      <c r="B20" t="s">
        <v>466</v>
      </c>
    </row>
    <row r="21" spans="1:2" x14ac:dyDescent="0.2">
      <c r="A21" t="s">
        <v>29</v>
      </c>
      <c r="B21">
        <v>61</v>
      </c>
    </row>
    <row r="22" spans="1:2" x14ac:dyDescent="0.2">
      <c r="A22" t="s">
        <v>72</v>
      </c>
      <c r="B22">
        <v>20</v>
      </c>
    </row>
    <row r="23" spans="1:2" x14ac:dyDescent="0.2">
      <c r="A23" t="s">
        <v>8</v>
      </c>
      <c r="B23">
        <v>181</v>
      </c>
    </row>
    <row r="24" spans="1:2" x14ac:dyDescent="0.2">
      <c r="A24" t="s">
        <v>462</v>
      </c>
      <c r="B24">
        <v>262</v>
      </c>
    </row>
  </sheetData>
  <pageMargins left="0.7" right="0.7" top="0.75" bottom="0.75" header="0.3" footer="0.3"/>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13410-7C5B-4C49-AA97-06900D0F745E}">
  <dimension ref="A3:B49"/>
  <sheetViews>
    <sheetView workbookViewId="0">
      <selection activeCell="I33" sqref="I33"/>
    </sheetView>
  </sheetViews>
  <sheetFormatPr baseColWidth="10" defaultRowHeight="15" x14ac:dyDescent="0.2"/>
  <cols>
    <col min="1" max="1" width="23.6640625" bestFit="1" customWidth="1"/>
    <col min="2" max="2" width="71" bestFit="1" customWidth="1"/>
    <col min="3" max="3" width="76.5" bestFit="1" customWidth="1"/>
  </cols>
  <sheetData>
    <row r="3" spans="1:2" x14ac:dyDescent="0.2">
      <c r="A3" s="4" t="s">
        <v>463</v>
      </c>
      <c r="B3" t="s">
        <v>505</v>
      </c>
    </row>
    <row r="4" spans="1:2" x14ac:dyDescent="0.2">
      <c r="A4" s="5" t="s">
        <v>7</v>
      </c>
      <c r="B4" s="3">
        <v>125</v>
      </c>
    </row>
    <row r="5" spans="1:2" x14ac:dyDescent="0.2">
      <c r="A5" s="6" t="s">
        <v>29</v>
      </c>
      <c r="B5" s="3">
        <v>8</v>
      </c>
    </row>
    <row r="6" spans="1:2" x14ac:dyDescent="0.2">
      <c r="A6" s="6" t="s">
        <v>72</v>
      </c>
      <c r="B6" s="3">
        <v>4</v>
      </c>
    </row>
    <row r="7" spans="1:2" x14ac:dyDescent="0.2">
      <c r="A7" s="6" t="s">
        <v>8</v>
      </c>
      <c r="B7" s="3">
        <v>113</v>
      </c>
    </row>
    <row r="8" spans="1:2" x14ac:dyDescent="0.2">
      <c r="A8" s="5" t="s">
        <v>31</v>
      </c>
      <c r="B8" s="3">
        <v>72</v>
      </c>
    </row>
    <row r="9" spans="1:2" x14ac:dyDescent="0.2">
      <c r="A9" s="6" t="s">
        <v>29</v>
      </c>
      <c r="B9" s="3">
        <v>7</v>
      </c>
    </row>
    <row r="10" spans="1:2" x14ac:dyDescent="0.2">
      <c r="A10" s="6" t="s">
        <v>72</v>
      </c>
      <c r="B10" s="3">
        <v>6</v>
      </c>
    </row>
    <row r="11" spans="1:2" x14ac:dyDescent="0.2">
      <c r="A11" s="6" t="s">
        <v>8</v>
      </c>
      <c r="B11" s="3">
        <v>59</v>
      </c>
    </row>
    <row r="12" spans="1:2" x14ac:dyDescent="0.2">
      <c r="A12" s="5" t="s">
        <v>18</v>
      </c>
      <c r="B12" s="3">
        <v>65</v>
      </c>
    </row>
    <row r="13" spans="1:2" x14ac:dyDescent="0.2">
      <c r="A13" s="6" t="s">
        <v>29</v>
      </c>
      <c r="B13" s="3">
        <v>46</v>
      </c>
    </row>
    <row r="14" spans="1:2" x14ac:dyDescent="0.2">
      <c r="A14" s="6" t="s">
        <v>72</v>
      </c>
      <c r="B14" s="3">
        <v>10</v>
      </c>
    </row>
    <row r="15" spans="1:2" x14ac:dyDescent="0.2">
      <c r="A15" s="6" t="s">
        <v>8</v>
      </c>
      <c r="B15" s="3">
        <v>9</v>
      </c>
    </row>
    <row r="16" spans="1:2" x14ac:dyDescent="0.2">
      <c r="A16" s="5" t="s">
        <v>462</v>
      </c>
      <c r="B16" s="3">
        <v>262</v>
      </c>
    </row>
    <row r="21" spans="1:2" x14ac:dyDescent="0.2">
      <c r="A21" t="s">
        <v>7</v>
      </c>
    </row>
    <row r="22" spans="1:2" x14ac:dyDescent="0.2">
      <c r="A22" t="s">
        <v>29</v>
      </c>
      <c r="B22">
        <v>8</v>
      </c>
    </row>
    <row r="23" spans="1:2" x14ac:dyDescent="0.2">
      <c r="A23" t="s">
        <v>72</v>
      </c>
      <c r="B23">
        <v>4</v>
      </c>
    </row>
    <row r="24" spans="1:2" x14ac:dyDescent="0.2">
      <c r="A24" t="s">
        <v>8</v>
      </c>
      <c r="B24">
        <v>113</v>
      </c>
    </row>
    <row r="25" spans="1:2" x14ac:dyDescent="0.2">
      <c r="A25" t="s">
        <v>31</v>
      </c>
      <c r="B25">
        <v>72</v>
      </c>
    </row>
    <row r="26" spans="1:2" x14ac:dyDescent="0.2">
      <c r="A26" t="s">
        <v>29</v>
      </c>
      <c r="B26">
        <v>7</v>
      </c>
    </row>
    <row r="27" spans="1:2" x14ac:dyDescent="0.2">
      <c r="A27" t="s">
        <v>72</v>
      </c>
      <c r="B27">
        <v>6</v>
      </c>
    </row>
    <row r="28" spans="1:2" x14ac:dyDescent="0.2">
      <c r="A28" t="s">
        <v>8</v>
      </c>
      <c r="B28">
        <v>59</v>
      </c>
    </row>
    <row r="29" spans="1:2" x14ac:dyDescent="0.2">
      <c r="A29" t="s">
        <v>18</v>
      </c>
      <c r="B29">
        <v>65</v>
      </c>
    </row>
    <row r="30" spans="1:2" x14ac:dyDescent="0.2">
      <c r="A30" t="s">
        <v>29</v>
      </c>
      <c r="B30">
        <v>46</v>
      </c>
    </row>
    <row r="31" spans="1:2" x14ac:dyDescent="0.2">
      <c r="A31" t="s">
        <v>72</v>
      </c>
      <c r="B31">
        <v>10</v>
      </c>
    </row>
    <row r="32" spans="1:2" x14ac:dyDescent="0.2">
      <c r="A32" t="s">
        <v>8</v>
      </c>
      <c r="B32">
        <v>9</v>
      </c>
    </row>
    <row r="33" spans="1:2" x14ac:dyDescent="0.2">
      <c r="A33" t="s">
        <v>462</v>
      </c>
      <c r="B33">
        <v>262</v>
      </c>
    </row>
    <row r="37" spans="1:2" x14ac:dyDescent="0.2">
      <c r="A37" t="s">
        <v>7</v>
      </c>
      <c r="B37">
        <v>125</v>
      </c>
    </row>
    <row r="38" spans="1:2" x14ac:dyDescent="0.2">
      <c r="A38" t="s">
        <v>29</v>
      </c>
      <c r="B38">
        <v>8</v>
      </c>
    </row>
    <row r="39" spans="1:2" x14ac:dyDescent="0.2">
      <c r="A39" t="s">
        <v>72</v>
      </c>
      <c r="B39">
        <v>4</v>
      </c>
    </row>
    <row r="40" spans="1:2" x14ac:dyDescent="0.2">
      <c r="A40" t="s">
        <v>8</v>
      </c>
      <c r="B40">
        <v>113</v>
      </c>
    </row>
    <row r="41" spans="1:2" x14ac:dyDescent="0.2">
      <c r="A41" t="s">
        <v>31</v>
      </c>
      <c r="B41">
        <v>72</v>
      </c>
    </row>
    <row r="42" spans="1:2" x14ac:dyDescent="0.2">
      <c r="A42" t="s">
        <v>29</v>
      </c>
      <c r="B42">
        <v>7</v>
      </c>
    </row>
    <row r="43" spans="1:2" x14ac:dyDescent="0.2">
      <c r="A43" t="s">
        <v>72</v>
      </c>
      <c r="B43">
        <v>6</v>
      </c>
    </row>
    <row r="44" spans="1:2" x14ac:dyDescent="0.2">
      <c r="A44" t="s">
        <v>8</v>
      </c>
      <c r="B44">
        <v>59</v>
      </c>
    </row>
    <row r="45" spans="1:2" x14ac:dyDescent="0.2">
      <c r="A45" t="s">
        <v>18</v>
      </c>
      <c r="B45">
        <v>65</v>
      </c>
    </row>
    <row r="46" spans="1:2" x14ac:dyDescent="0.2">
      <c r="A46" t="s">
        <v>29</v>
      </c>
      <c r="B46">
        <v>46</v>
      </c>
    </row>
    <row r="47" spans="1:2" x14ac:dyDescent="0.2">
      <c r="A47" t="s">
        <v>72</v>
      </c>
      <c r="B47">
        <v>10</v>
      </c>
    </row>
    <row r="48" spans="1:2" x14ac:dyDescent="0.2">
      <c r="A48" t="s">
        <v>8</v>
      </c>
      <c r="B48">
        <v>9</v>
      </c>
    </row>
    <row r="49" spans="1:2" x14ac:dyDescent="0.2">
      <c r="A49" t="s">
        <v>462</v>
      </c>
      <c r="B49">
        <v>262</v>
      </c>
    </row>
  </sheetData>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E40D-D011-9D42-827E-250295082ADD}">
  <dimension ref="A3:B27"/>
  <sheetViews>
    <sheetView topLeftCell="A9" workbookViewId="0">
      <selection activeCell="A22" sqref="A22:B27"/>
    </sheetView>
  </sheetViews>
  <sheetFormatPr baseColWidth="10" defaultRowHeight="15" x14ac:dyDescent="0.2"/>
  <cols>
    <col min="1" max="1" width="30.83203125" bestFit="1" customWidth="1"/>
    <col min="2" max="2" width="154.5" bestFit="1" customWidth="1"/>
  </cols>
  <sheetData>
    <row r="3" spans="1:2" x14ac:dyDescent="0.2">
      <c r="A3" s="4" t="s">
        <v>463</v>
      </c>
      <c r="B3" t="s">
        <v>507</v>
      </c>
    </row>
    <row r="4" spans="1:2" x14ac:dyDescent="0.2">
      <c r="A4" s="5" t="s">
        <v>81</v>
      </c>
      <c r="B4" s="3">
        <v>13</v>
      </c>
    </row>
    <row r="5" spans="1:2" x14ac:dyDescent="0.2">
      <c r="A5" s="5" t="s">
        <v>35</v>
      </c>
      <c r="B5" s="3">
        <v>91</v>
      </c>
    </row>
    <row r="6" spans="1:2" x14ac:dyDescent="0.2">
      <c r="A6" s="5" t="s">
        <v>17</v>
      </c>
      <c r="B6" s="3">
        <v>76</v>
      </c>
    </row>
    <row r="7" spans="1:2" x14ac:dyDescent="0.2">
      <c r="A7" s="5" t="s">
        <v>9</v>
      </c>
      <c r="B7" s="3">
        <v>67</v>
      </c>
    </row>
    <row r="8" spans="1:2" x14ac:dyDescent="0.2">
      <c r="A8" s="5" t="s">
        <v>104</v>
      </c>
      <c r="B8" s="3">
        <v>15</v>
      </c>
    </row>
    <row r="9" spans="1:2" x14ac:dyDescent="0.2">
      <c r="A9" s="5" t="s">
        <v>462</v>
      </c>
      <c r="B9" s="3">
        <v>262</v>
      </c>
    </row>
    <row r="12" spans="1:2" x14ac:dyDescent="0.2">
      <c r="B12" t="s">
        <v>507</v>
      </c>
    </row>
    <row r="13" spans="1:2" x14ac:dyDescent="0.2">
      <c r="A13" t="s">
        <v>81</v>
      </c>
      <c r="B13">
        <v>13</v>
      </c>
    </row>
    <row r="14" spans="1:2" x14ac:dyDescent="0.2">
      <c r="A14" t="s">
        <v>35</v>
      </c>
      <c r="B14">
        <v>91</v>
      </c>
    </row>
    <row r="15" spans="1:2" x14ac:dyDescent="0.2">
      <c r="A15" t="s">
        <v>17</v>
      </c>
      <c r="B15">
        <v>76</v>
      </c>
    </row>
    <row r="16" spans="1:2" x14ac:dyDescent="0.2">
      <c r="A16" t="s">
        <v>9</v>
      </c>
      <c r="B16">
        <v>67</v>
      </c>
    </row>
    <row r="17" spans="1:2" x14ac:dyDescent="0.2">
      <c r="A17" t="s">
        <v>104</v>
      </c>
      <c r="B17">
        <v>15</v>
      </c>
    </row>
    <row r="22" spans="1:2" x14ac:dyDescent="0.2">
      <c r="B22" t="s">
        <v>507</v>
      </c>
    </row>
    <row r="23" spans="1:2" x14ac:dyDescent="0.2">
      <c r="A23" t="s">
        <v>81</v>
      </c>
      <c r="B23">
        <v>13</v>
      </c>
    </row>
    <row r="24" spans="1:2" x14ac:dyDescent="0.2">
      <c r="A24" t="s">
        <v>104</v>
      </c>
      <c r="B24">
        <v>15</v>
      </c>
    </row>
    <row r="25" spans="1:2" x14ac:dyDescent="0.2">
      <c r="A25" t="s">
        <v>35</v>
      </c>
      <c r="B25">
        <v>91</v>
      </c>
    </row>
    <row r="26" spans="1:2" x14ac:dyDescent="0.2">
      <c r="A26" t="s">
        <v>17</v>
      </c>
      <c r="B26">
        <v>76</v>
      </c>
    </row>
    <row r="27" spans="1:2" x14ac:dyDescent="0.2">
      <c r="A27" t="s">
        <v>9</v>
      </c>
      <c r="B27">
        <v>67</v>
      </c>
    </row>
  </sheetData>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41941-C59C-EA4E-9313-E7D35C917E64}">
  <dimension ref="A3:N78"/>
  <sheetViews>
    <sheetView workbookViewId="0">
      <selection activeCell="M82" sqref="B75:M82"/>
    </sheetView>
  </sheetViews>
  <sheetFormatPr baseColWidth="10" defaultRowHeight="15" x14ac:dyDescent="0.2"/>
  <cols>
    <col min="1" max="1" width="69.33203125" customWidth="1"/>
    <col min="2" max="2" width="15" bestFit="1" customWidth="1"/>
    <col min="3" max="12" width="8.6640625" bestFit="1" customWidth="1"/>
    <col min="13" max="13" width="8.5" customWidth="1"/>
    <col min="14" max="14" width="10" bestFit="1" customWidth="1"/>
    <col min="15" max="24" width="161" bestFit="1" customWidth="1"/>
    <col min="25" max="25" width="165.33203125" bestFit="1" customWidth="1"/>
    <col min="26" max="26" width="93.33203125" bestFit="1" customWidth="1"/>
    <col min="27" max="38" width="161" bestFit="1" customWidth="1"/>
    <col min="39" max="39" width="165.33203125" bestFit="1" customWidth="1"/>
    <col min="40" max="40" width="93.33203125" bestFit="1" customWidth="1"/>
    <col min="41" max="56" width="161" bestFit="1" customWidth="1"/>
    <col min="57" max="57" width="165.33203125" bestFit="1" customWidth="1"/>
    <col min="58" max="58" width="93.33203125" bestFit="1" customWidth="1"/>
    <col min="59" max="72" width="161" bestFit="1" customWidth="1"/>
    <col min="73" max="73" width="165.33203125" bestFit="1" customWidth="1"/>
    <col min="74" max="74" width="93.33203125" bestFit="1" customWidth="1"/>
    <col min="75" max="84" width="161" bestFit="1" customWidth="1"/>
    <col min="85" max="85" width="165.33203125" bestFit="1" customWidth="1"/>
    <col min="86" max="86" width="93.33203125" bestFit="1" customWidth="1"/>
    <col min="87" max="92" width="161" bestFit="1" customWidth="1"/>
    <col min="93" max="93" width="165.33203125" bestFit="1" customWidth="1"/>
    <col min="94" max="94" width="93.33203125" bestFit="1" customWidth="1"/>
    <col min="95" max="108" width="161" bestFit="1" customWidth="1"/>
    <col min="109" max="109" width="165.33203125" bestFit="1" customWidth="1"/>
    <col min="110" max="110" width="93.33203125" bestFit="1" customWidth="1"/>
    <col min="111" max="112" width="161" bestFit="1" customWidth="1"/>
    <col min="113" max="113" width="165.33203125" bestFit="1" customWidth="1"/>
    <col min="114" max="114" width="93.33203125" bestFit="1" customWidth="1"/>
    <col min="115" max="120" width="161" bestFit="1" customWidth="1"/>
    <col min="121" max="121" width="165.33203125" bestFit="1" customWidth="1"/>
    <col min="122" max="122" width="93.33203125" bestFit="1" customWidth="1"/>
    <col min="123" max="126" width="161" bestFit="1" customWidth="1"/>
    <col min="127" max="127" width="165.33203125" bestFit="1" customWidth="1"/>
    <col min="128" max="128" width="93.33203125" bestFit="1" customWidth="1"/>
    <col min="129" max="138" width="161" bestFit="1" customWidth="1"/>
    <col min="139" max="139" width="176.6640625" bestFit="1" customWidth="1"/>
    <col min="140" max="140" width="104.6640625" bestFit="1" customWidth="1"/>
    <col min="141" max="141" width="165.1640625" bestFit="1" customWidth="1"/>
    <col min="142" max="143" width="93.1640625" bestFit="1" customWidth="1"/>
  </cols>
  <sheetData>
    <row r="3" spans="1:14" x14ac:dyDescent="0.2">
      <c r="B3" s="4" t="s">
        <v>461</v>
      </c>
    </row>
    <row r="4" spans="1:14" x14ac:dyDescent="0.2">
      <c r="A4" s="23"/>
      <c r="B4" s="23" t="s">
        <v>19</v>
      </c>
      <c r="C4" s="23" t="s">
        <v>36</v>
      </c>
      <c r="D4" s="23" t="s">
        <v>53</v>
      </c>
      <c r="E4" s="23" t="s">
        <v>46</v>
      </c>
      <c r="F4" s="23" t="s">
        <v>41</v>
      </c>
      <c r="G4" s="23" t="s">
        <v>30</v>
      </c>
      <c r="H4" s="23" t="s">
        <v>152</v>
      </c>
      <c r="I4" s="23" t="s">
        <v>107</v>
      </c>
      <c r="J4" s="23" t="s">
        <v>151</v>
      </c>
      <c r="K4" s="23" t="s">
        <v>241</v>
      </c>
      <c r="L4" s="23" t="s">
        <v>66</v>
      </c>
      <c r="M4" s="23" t="s">
        <v>10</v>
      </c>
      <c r="N4" s="23" t="s">
        <v>462</v>
      </c>
    </row>
    <row r="5" spans="1:14" x14ac:dyDescent="0.2">
      <c r="A5" s="23" t="s">
        <v>480</v>
      </c>
      <c r="B5" s="24">
        <v>33</v>
      </c>
      <c r="C5" s="24">
        <v>43</v>
      </c>
      <c r="D5" s="24">
        <v>22</v>
      </c>
      <c r="E5" s="24">
        <v>33</v>
      </c>
      <c r="F5" s="24">
        <v>16</v>
      </c>
      <c r="G5" s="24">
        <v>11</v>
      </c>
      <c r="H5" s="24">
        <v>3</v>
      </c>
      <c r="I5" s="24">
        <v>14</v>
      </c>
      <c r="J5" s="24">
        <v>1</v>
      </c>
      <c r="K5" s="24">
        <v>3</v>
      </c>
      <c r="L5" s="24">
        <v>2</v>
      </c>
      <c r="M5" s="24">
        <v>81</v>
      </c>
      <c r="N5" s="24">
        <v>262</v>
      </c>
    </row>
    <row r="8" spans="1:14" ht="16" thickBot="1" x14ac:dyDescent="0.25"/>
    <row r="9" spans="1:14" x14ac:dyDescent="0.2">
      <c r="A9" s="25"/>
      <c r="B9" s="26" t="s">
        <v>461</v>
      </c>
      <c r="C9" s="26"/>
      <c r="D9" s="26"/>
      <c r="E9" s="26"/>
      <c r="F9" s="26"/>
      <c r="G9" s="26"/>
      <c r="H9" s="26"/>
      <c r="I9" s="26"/>
      <c r="J9" s="26"/>
      <c r="K9" s="26"/>
      <c r="L9" s="26"/>
      <c r="M9" s="26"/>
      <c r="N9" s="27"/>
    </row>
    <row r="10" spans="1:14" x14ac:dyDescent="0.2">
      <c r="A10" s="28"/>
      <c r="B10" s="29" t="s">
        <v>10</v>
      </c>
      <c r="C10" s="29" t="s">
        <v>19</v>
      </c>
      <c r="D10" s="29" t="s">
        <v>36</v>
      </c>
      <c r="E10" s="29" t="s">
        <v>53</v>
      </c>
      <c r="F10" s="29" t="s">
        <v>46</v>
      </c>
      <c r="G10" s="29" t="s">
        <v>41</v>
      </c>
      <c r="H10" s="29" t="s">
        <v>30</v>
      </c>
      <c r="I10" s="29" t="s">
        <v>152</v>
      </c>
      <c r="J10" s="29" t="s">
        <v>107</v>
      </c>
      <c r="K10" s="29" t="s">
        <v>151</v>
      </c>
      <c r="L10" s="29" t="s">
        <v>241</v>
      </c>
      <c r="M10" s="29" t="s">
        <v>66</v>
      </c>
      <c r="N10" s="30" t="s">
        <v>462</v>
      </c>
    </row>
    <row r="11" spans="1:14" ht="48" x14ac:dyDescent="0.2">
      <c r="A11" s="36" t="s">
        <v>480</v>
      </c>
      <c r="B11" s="29">
        <v>81</v>
      </c>
      <c r="C11" s="29">
        <v>33</v>
      </c>
      <c r="D11" s="29">
        <v>43</v>
      </c>
      <c r="E11" s="29">
        <v>22</v>
      </c>
      <c r="F11" s="29">
        <v>33</v>
      </c>
      <c r="G11" s="29">
        <v>16</v>
      </c>
      <c r="H11" s="29">
        <v>11</v>
      </c>
      <c r="I11" s="29">
        <v>3</v>
      </c>
      <c r="J11" s="29">
        <v>14</v>
      </c>
      <c r="K11" s="29">
        <v>1</v>
      </c>
      <c r="L11" s="29">
        <v>3</v>
      </c>
      <c r="M11" s="29">
        <v>2</v>
      </c>
      <c r="N11" s="30">
        <v>262</v>
      </c>
    </row>
    <row r="12" spans="1:14" x14ac:dyDescent="0.2">
      <c r="A12" s="28"/>
      <c r="B12" s="31">
        <f>B11/$N11</f>
        <v>0.30916030534351147</v>
      </c>
      <c r="C12" s="31">
        <f t="shared" ref="C12:N12" si="0">C11/$N11</f>
        <v>0.12595419847328243</v>
      </c>
      <c r="D12" s="31">
        <f t="shared" si="0"/>
        <v>0.16412213740458015</v>
      </c>
      <c r="E12" s="31">
        <f t="shared" si="0"/>
        <v>8.3969465648854963E-2</v>
      </c>
      <c r="F12" s="31">
        <f t="shared" si="0"/>
        <v>0.12595419847328243</v>
      </c>
      <c r="G12" s="31">
        <f t="shared" si="0"/>
        <v>6.1068702290076333E-2</v>
      </c>
      <c r="H12" s="31">
        <f t="shared" si="0"/>
        <v>4.1984732824427481E-2</v>
      </c>
      <c r="I12" s="31">
        <f t="shared" si="0"/>
        <v>1.1450381679389313E-2</v>
      </c>
      <c r="J12" s="31">
        <f t="shared" si="0"/>
        <v>5.3435114503816793E-2</v>
      </c>
      <c r="K12" s="31">
        <f t="shared" si="0"/>
        <v>3.8167938931297708E-3</v>
      </c>
      <c r="L12" s="31">
        <f t="shared" si="0"/>
        <v>1.1450381679389313E-2</v>
      </c>
      <c r="M12" s="31">
        <f t="shared" si="0"/>
        <v>7.6335877862595417E-3</v>
      </c>
      <c r="N12" s="32">
        <f t="shared" si="0"/>
        <v>1</v>
      </c>
    </row>
    <row r="13" spans="1:14" x14ac:dyDescent="0.2">
      <c r="A13" s="28"/>
      <c r="B13" s="29"/>
      <c r="C13" s="29"/>
      <c r="D13" s="29"/>
      <c r="E13" s="29"/>
      <c r="F13" s="29"/>
      <c r="G13" s="29"/>
      <c r="H13" s="29"/>
      <c r="I13" s="29"/>
      <c r="J13" s="29"/>
      <c r="K13" s="29"/>
      <c r="L13" s="29"/>
      <c r="M13" s="29"/>
      <c r="N13" s="30"/>
    </row>
    <row r="14" spans="1:14" x14ac:dyDescent="0.2">
      <c r="A14" s="28" t="s">
        <v>482</v>
      </c>
      <c r="B14" s="29">
        <f t="shared" ref="B14:K14" si="1">C14+B11</f>
        <v>262</v>
      </c>
      <c r="C14" s="29">
        <f t="shared" si="1"/>
        <v>181</v>
      </c>
      <c r="D14" s="29">
        <f t="shared" si="1"/>
        <v>148</v>
      </c>
      <c r="E14" s="29">
        <f t="shared" si="1"/>
        <v>105</v>
      </c>
      <c r="F14" s="29">
        <f t="shared" si="1"/>
        <v>83</v>
      </c>
      <c r="G14" s="29">
        <f t="shared" si="1"/>
        <v>50</v>
      </c>
      <c r="H14" s="29">
        <f t="shared" si="1"/>
        <v>34</v>
      </c>
      <c r="I14" s="29">
        <f t="shared" si="1"/>
        <v>23</v>
      </c>
      <c r="J14" s="29">
        <f t="shared" si="1"/>
        <v>20</v>
      </c>
      <c r="K14" s="29">
        <f t="shared" si="1"/>
        <v>6</v>
      </c>
      <c r="L14" s="29">
        <f>M14+L11</f>
        <v>5</v>
      </c>
      <c r="M14" s="29">
        <f>M11</f>
        <v>2</v>
      </c>
      <c r="N14" s="30"/>
    </row>
    <row r="15" spans="1:14" x14ac:dyDescent="0.2">
      <c r="A15" s="28"/>
      <c r="B15" s="31">
        <f>B14/$B14</f>
        <v>1</v>
      </c>
      <c r="C15" s="31">
        <f t="shared" ref="C15:M15" si="2">C14/$B14</f>
        <v>0.69083969465648853</v>
      </c>
      <c r="D15" s="31">
        <f t="shared" si="2"/>
        <v>0.56488549618320616</v>
      </c>
      <c r="E15" s="31">
        <f t="shared" si="2"/>
        <v>0.40076335877862596</v>
      </c>
      <c r="F15" s="31">
        <f t="shared" si="2"/>
        <v>0.31679389312977096</v>
      </c>
      <c r="G15" s="31">
        <f t="shared" si="2"/>
        <v>0.19083969465648856</v>
      </c>
      <c r="H15" s="31">
        <f t="shared" si="2"/>
        <v>0.12977099236641221</v>
      </c>
      <c r="I15" s="31">
        <f t="shared" si="2"/>
        <v>8.7786259541984726E-2</v>
      </c>
      <c r="J15" s="31">
        <f t="shared" si="2"/>
        <v>7.6335877862595422E-2</v>
      </c>
      <c r="K15" s="31">
        <f t="shared" si="2"/>
        <v>2.2900763358778626E-2</v>
      </c>
      <c r="L15" s="31">
        <f t="shared" si="2"/>
        <v>1.9083969465648856E-2</v>
      </c>
      <c r="M15" s="31">
        <f t="shared" si="2"/>
        <v>7.6335877862595417E-3</v>
      </c>
      <c r="N15" s="30"/>
    </row>
    <row r="16" spans="1:14" ht="16" thickBot="1" x14ac:dyDescent="0.25">
      <c r="A16" s="33"/>
      <c r="B16" s="34"/>
      <c r="C16" s="34"/>
      <c r="D16" s="34"/>
      <c r="E16" s="34"/>
      <c r="F16" s="34"/>
      <c r="G16" s="34"/>
      <c r="H16" s="34"/>
      <c r="I16" s="34"/>
      <c r="J16" s="34"/>
      <c r="K16" s="34"/>
      <c r="L16" s="34"/>
      <c r="M16" s="34"/>
      <c r="N16" s="35"/>
    </row>
    <row r="19" spans="1:14" ht="16" thickBot="1" x14ac:dyDescent="0.25"/>
    <row r="20" spans="1:14" ht="16" thickBot="1" x14ac:dyDescent="0.25">
      <c r="A20" s="25"/>
      <c r="B20" s="26"/>
      <c r="C20" s="26"/>
      <c r="D20" s="26"/>
      <c r="E20" s="26"/>
      <c r="F20" s="26"/>
      <c r="G20" s="26"/>
      <c r="H20" s="26"/>
      <c r="I20" s="26"/>
      <c r="J20" s="26"/>
      <c r="K20" s="26"/>
      <c r="L20" s="26"/>
      <c r="M20" s="26"/>
      <c r="N20" s="27"/>
    </row>
    <row r="21" spans="1:14" x14ac:dyDescent="0.2">
      <c r="A21" s="152"/>
      <c r="B21" s="116" t="s">
        <v>10</v>
      </c>
      <c r="C21" s="116" t="s">
        <v>19</v>
      </c>
      <c r="D21" s="116" t="s">
        <v>36</v>
      </c>
      <c r="E21" s="116" t="s">
        <v>53</v>
      </c>
      <c r="F21" s="116" t="s">
        <v>46</v>
      </c>
      <c r="G21" s="116" t="s">
        <v>41</v>
      </c>
      <c r="H21" s="116" t="s">
        <v>30</v>
      </c>
      <c r="I21" s="116" t="s">
        <v>152</v>
      </c>
      <c r="J21" s="116" t="s">
        <v>107</v>
      </c>
      <c r="K21" s="116" t="s">
        <v>151</v>
      </c>
      <c r="L21" s="116" t="s">
        <v>241</v>
      </c>
      <c r="M21" s="116" t="s">
        <v>66</v>
      </c>
      <c r="N21" s="117" t="s">
        <v>462</v>
      </c>
    </row>
    <row r="22" spans="1:14" ht="16" x14ac:dyDescent="0.2">
      <c r="A22" s="153" t="s">
        <v>509</v>
      </c>
      <c r="B22" s="154">
        <v>81</v>
      </c>
      <c r="C22" s="154">
        <v>33</v>
      </c>
      <c r="D22" s="154">
        <v>43</v>
      </c>
      <c r="E22" s="154">
        <v>22</v>
      </c>
      <c r="F22" s="154">
        <v>33</v>
      </c>
      <c r="G22" s="154">
        <v>16</v>
      </c>
      <c r="H22" s="154">
        <v>11</v>
      </c>
      <c r="I22" s="154">
        <v>3</v>
      </c>
      <c r="J22" s="154">
        <v>14</v>
      </c>
      <c r="K22" s="154">
        <v>1</v>
      </c>
      <c r="L22" s="154">
        <v>3</v>
      </c>
      <c r="M22" s="154">
        <v>2</v>
      </c>
      <c r="N22" s="155">
        <v>262</v>
      </c>
    </row>
    <row r="23" spans="1:14" x14ac:dyDescent="0.2">
      <c r="A23" s="156"/>
      <c r="B23" s="157">
        <f>B22/$N22</f>
        <v>0.30916030534351147</v>
      </c>
      <c r="C23" s="157">
        <f t="shared" ref="C23" si="3">C22/$N22</f>
        <v>0.12595419847328243</v>
      </c>
      <c r="D23" s="157">
        <f t="shared" ref="D23" si="4">D22/$N22</f>
        <v>0.16412213740458015</v>
      </c>
      <c r="E23" s="157">
        <f t="shared" ref="E23" si="5">E22/$N22</f>
        <v>8.3969465648854963E-2</v>
      </c>
      <c r="F23" s="157">
        <f t="shared" ref="F23" si="6">F22/$N22</f>
        <v>0.12595419847328243</v>
      </c>
      <c r="G23" s="157">
        <f t="shared" ref="G23" si="7">G22/$N22</f>
        <v>6.1068702290076333E-2</v>
      </c>
      <c r="H23" s="157">
        <f t="shared" ref="H23" si="8">H22/$N22</f>
        <v>4.1984732824427481E-2</v>
      </c>
      <c r="I23" s="157">
        <f t="shared" ref="I23" si="9">I22/$N22</f>
        <v>1.1450381679389313E-2</v>
      </c>
      <c r="J23" s="157">
        <f t="shared" ref="J23" si="10">J22/$N22</f>
        <v>5.3435114503816793E-2</v>
      </c>
      <c r="K23" s="157">
        <f t="shared" ref="K23" si="11">K22/$N22</f>
        <v>3.8167938931297708E-3</v>
      </c>
      <c r="L23" s="157">
        <f t="shared" ref="L23" si="12">L22/$N22</f>
        <v>1.1450381679389313E-2</v>
      </c>
      <c r="M23" s="157">
        <f t="shared" ref="M23" si="13">M22/$N22</f>
        <v>7.6335877862595417E-3</v>
      </c>
      <c r="N23" s="158">
        <f t="shared" ref="N23" si="14">N22/$N22</f>
        <v>1</v>
      </c>
    </row>
    <row r="24" spans="1:14" x14ac:dyDescent="0.2">
      <c r="A24" s="156"/>
      <c r="B24" s="154"/>
      <c r="C24" s="154"/>
      <c r="D24" s="154"/>
      <c r="E24" s="154"/>
      <c r="F24" s="154"/>
      <c r="G24" s="154"/>
      <c r="H24" s="154"/>
      <c r="I24" s="154"/>
      <c r="J24" s="154"/>
      <c r="K24" s="154"/>
      <c r="L24" s="154"/>
      <c r="M24" s="154"/>
      <c r="N24" s="155"/>
    </row>
    <row r="25" spans="1:14" x14ac:dyDescent="0.2">
      <c r="A25" s="156" t="s">
        <v>482</v>
      </c>
      <c r="B25" s="154">
        <f t="shared" ref="B25:K25" si="15">C25+B22</f>
        <v>262</v>
      </c>
      <c r="C25" s="154">
        <f t="shared" si="15"/>
        <v>181</v>
      </c>
      <c r="D25" s="154">
        <f t="shared" si="15"/>
        <v>148</v>
      </c>
      <c r="E25" s="154">
        <f t="shared" si="15"/>
        <v>105</v>
      </c>
      <c r="F25" s="154">
        <f t="shared" si="15"/>
        <v>83</v>
      </c>
      <c r="G25" s="154">
        <f t="shared" si="15"/>
        <v>50</v>
      </c>
      <c r="H25" s="154">
        <f t="shared" si="15"/>
        <v>34</v>
      </c>
      <c r="I25" s="154">
        <f t="shared" si="15"/>
        <v>23</v>
      </c>
      <c r="J25" s="154">
        <f t="shared" si="15"/>
        <v>20</v>
      </c>
      <c r="K25" s="154">
        <f t="shared" si="15"/>
        <v>6</v>
      </c>
      <c r="L25" s="154">
        <f>M25+L22</f>
        <v>5</v>
      </c>
      <c r="M25" s="154">
        <f>M22</f>
        <v>2</v>
      </c>
      <c r="N25" s="155"/>
    </row>
    <row r="26" spans="1:14" ht="16" thickBot="1" x14ac:dyDescent="0.25">
      <c r="A26" s="159"/>
      <c r="B26" s="160">
        <f>B25/$B25</f>
        <v>1</v>
      </c>
      <c r="C26" s="160">
        <f t="shared" ref="C26" si="16">C25/$B25</f>
        <v>0.69083969465648853</v>
      </c>
      <c r="D26" s="160">
        <f t="shared" ref="D26" si="17">D25/$B25</f>
        <v>0.56488549618320616</v>
      </c>
      <c r="E26" s="160">
        <f t="shared" ref="E26" si="18">E25/$B25</f>
        <v>0.40076335877862596</v>
      </c>
      <c r="F26" s="160">
        <f t="shared" ref="F26" si="19">F25/$B25</f>
        <v>0.31679389312977096</v>
      </c>
      <c r="G26" s="160">
        <f t="shared" ref="G26" si="20">G25/$B25</f>
        <v>0.19083969465648856</v>
      </c>
      <c r="H26" s="160">
        <f t="shared" ref="H26" si="21">H25/$B25</f>
        <v>0.12977099236641221</v>
      </c>
      <c r="I26" s="160">
        <f t="shared" ref="I26" si="22">I25/$B25</f>
        <v>8.7786259541984726E-2</v>
      </c>
      <c r="J26" s="160">
        <f t="shared" ref="J26" si="23">J25/$B25</f>
        <v>7.6335877862595422E-2</v>
      </c>
      <c r="K26" s="160">
        <f t="shared" ref="K26" si="24">K25/$B25</f>
        <v>2.2900763358778626E-2</v>
      </c>
      <c r="L26" s="160">
        <f t="shared" ref="L26" si="25">L25/$B25</f>
        <v>1.9083969465648856E-2</v>
      </c>
      <c r="M26" s="160">
        <f t="shared" ref="M26" si="26">M25/$B25</f>
        <v>7.6335877862595417E-3</v>
      </c>
      <c r="N26" s="161"/>
    </row>
    <row r="27" spans="1:14" ht="16" thickBot="1" x14ac:dyDescent="0.25">
      <c r="A27" s="33"/>
      <c r="B27" s="34"/>
      <c r="C27" s="34"/>
      <c r="D27" s="34"/>
      <c r="E27" s="34"/>
      <c r="F27" s="34"/>
      <c r="G27" s="34"/>
      <c r="H27" s="34"/>
      <c r="I27" s="34"/>
      <c r="J27" s="34"/>
      <c r="K27" s="34"/>
      <c r="L27" s="34"/>
      <c r="M27" s="34"/>
      <c r="N27" s="35"/>
    </row>
    <row r="30" spans="1:14" ht="16" thickBot="1" x14ac:dyDescent="0.25"/>
    <row r="31" spans="1:14" x14ac:dyDescent="0.2">
      <c r="A31" s="25"/>
      <c r="B31" s="26" t="s">
        <v>461</v>
      </c>
      <c r="C31" s="26"/>
      <c r="D31" s="26"/>
      <c r="E31" s="26"/>
      <c r="F31" s="26"/>
      <c r="G31" s="26"/>
      <c r="H31" s="26"/>
      <c r="I31" s="26"/>
      <c r="J31" s="26"/>
      <c r="K31" s="26"/>
      <c r="L31" s="26"/>
      <c r="M31" s="26"/>
      <c r="N31" s="27"/>
    </row>
    <row r="32" spans="1:14" x14ac:dyDescent="0.2">
      <c r="A32" s="28"/>
      <c r="B32" s="29" t="s">
        <v>10</v>
      </c>
      <c r="C32" s="29" t="s">
        <v>19</v>
      </c>
      <c r="D32" s="29" t="s">
        <v>36</v>
      </c>
      <c r="E32" s="29" t="s">
        <v>53</v>
      </c>
      <c r="F32" s="29" t="s">
        <v>46</v>
      </c>
      <c r="G32" s="29" t="s">
        <v>41</v>
      </c>
      <c r="H32" s="29" t="s">
        <v>30</v>
      </c>
      <c r="I32" s="29" t="s">
        <v>152</v>
      </c>
      <c r="J32" s="29" t="s">
        <v>107</v>
      </c>
      <c r="K32" s="29" t="s">
        <v>151</v>
      </c>
      <c r="L32" s="29" t="s">
        <v>241</v>
      </c>
      <c r="M32" s="29" t="s">
        <v>66</v>
      </c>
      <c r="N32" s="30" t="s">
        <v>462</v>
      </c>
    </row>
    <row r="33" spans="1:14" x14ac:dyDescent="0.2">
      <c r="A33" s="28" t="s">
        <v>482</v>
      </c>
      <c r="B33" s="29">
        <v>262</v>
      </c>
      <c r="C33" s="29">
        <v>181</v>
      </c>
      <c r="D33" s="29">
        <v>148</v>
      </c>
      <c r="E33" s="29">
        <v>105</v>
      </c>
      <c r="F33" s="29">
        <v>83</v>
      </c>
      <c r="G33" s="29">
        <v>50</v>
      </c>
      <c r="H33" s="29">
        <v>34</v>
      </c>
      <c r="I33" s="29">
        <v>23</v>
      </c>
      <c r="J33" s="29">
        <v>20</v>
      </c>
      <c r="K33" s="29">
        <v>6</v>
      </c>
      <c r="L33" s="29">
        <v>5</v>
      </c>
      <c r="M33" s="29">
        <v>2</v>
      </c>
      <c r="N33" s="30"/>
    </row>
    <row r="34" spans="1:14" x14ac:dyDescent="0.2">
      <c r="A34" s="28"/>
      <c r="B34" s="31">
        <v>1</v>
      </c>
      <c r="C34" s="31">
        <v>0.69083969465648853</v>
      </c>
      <c r="D34" s="31">
        <v>0.56488549618320616</v>
      </c>
      <c r="E34" s="31">
        <v>0.40076335877862596</v>
      </c>
      <c r="F34" s="31">
        <v>0.31679389312977096</v>
      </c>
      <c r="G34" s="31">
        <v>0.19083969465648856</v>
      </c>
      <c r="H34" s="31">
        <v>0.12977099236641221</v>
      </c>
      <c r="I34" s="31">
        <v>8.7786259541984726E-2</v>
      </c>
      <c r="J34" s="31">
        <v>7.6335877862595422E-2</v>
      </c>
      <c r="K34" s="31">
        <v>2.2900763358778626E-2</v>
      </c>
      <c r="L34" s="31">
        <v>1.9083969465648856E-2</v>
      </c>
      <c r="M34" s="31">
        <v>7.6335877862595417E-3</v>
      </c>
      <c r="N34" s="30"/>
    </row>
    <row r="35" spans="1:14" ht="16" thickBot="1" x14ac:dyDescent="0.25">
      <c r="A35" s="33"/>
      <c r="B35" s="34"/>
      <c r="C35" s="34"/>
      <c r="D35" s="34"/>
      <c r="E35" s="34"/>
      <c r="F35" s="34"/>
      <c r="G35" s="34"/>
      <c r="H35" s="34"/>
      <c r="I35" s="34"/>
      <c r="J35" s="34"/>
      <c r="K35" s="34"/>
      <c r="L35" s="34"/>
      <c r="M35" s="34"/>
      <c r="N35" s="35"/>
    </row>
    <row r="38" spans="1:14" x14ac:dyDescent="0.2">
      <c r="B38" s="209"/>
      <c r="C38" s="209"/>
      <c r="D38" s="209"/>
      <c r="E38" s="209"/>
      <c r="F38" s="209"/>
      <c r="G38" s="209"/>
      <c r="H38" s="209"/>
      <c r="I38" s="209"/>
      <c r="J38" s="209"/>
      <c r="K38" s="209"/>
      <c r="L38" s="209"/>
      <c r="M38" s="209"/>
    </row>
    <row r="39" spans="1:14" x14ac:dyDescent="0.2">
      <c r="B39" s="29"/>
      <c r="C39" s="29"/>
      <c r="D39" s="29"/>
      <c r="E39" s="29"/>
      <c r="F39" s="29"/>
      <c r="G39" s="29"/>
      <c r="H39" s="29"/>
      <c r="I39" s="29"/>
      <c r="J39" s="29"/>
      <c r="K39" s="29"/>
      <c r="L39" s="29"/>
      <c r="M39" s="29"/>
    </row>
    <row r="40" spans="1:14" x14ac:dyDescent="0.2">
      <c r="B40" s="31"/>
      <c r="C40" s="31"/>
      <c r="D40" s="31"/>
      <c r="E40" s="31"/>
      <c r="F40" s="31"/>
      <c r="G40" s="31"/>
      <c r="H40" s="31"/>
      <c r="I40" s="31"/>
      <c r="J40" s="31"/>
      <c r="K40" s="31"/>
      <c r="L40" s="31"/>
      <c r="M40" s="31"/>
    </row>
    <row r="43" spans="1:14" x14ac:dyDescent="0.2">
      <c r="B43" s="209"/>
      <c r="C43" s="29"/>
      <c r="D43" s="31"/>
    </row>
    <row r="44" spans="1:14" x14ac:dyDescent="0.2">
      <c r="B44" s="209"/>
      <c r="C44" s="29"/>
      <c r="D44" s="31"/>
    </row>
    <row r="45" spans="1:14" x14ac:dyDescent="0.2">
      <c r="B45" s="209"/>
      <c r="C45" s="29"/>
      <c r="D45" s="31"/>
    </row>
    <row r="46" spans="1:14" x14ac:dyDescent="0.2">
      <c r="B46" s="209"/>
      <c r="C46" s="29"/>
      <c r="D46" s="31"/>
    </row>
    <row r="47" spans="1:14" x14ac:dyDescent="0.2">
      <c r="B47" s="209"/>
      <c r="C47" s="29"/>
      <c r="D47" s="31"/>
    </row>
    <row r="48" spans="1:14" x14ac:dyDescent="0.2">
      <c r="B48" s="209"/>
      <c r="C48" s="29"/>
      <c r="D48" s="31"/>
    </row>
    <row r="49" spans="2:13" x14ac:dyDescent="0.2">
      <c r="B49" s="209"/>
      <c r="C49" s="29"/>
      <c r="D49" s="31"/>
    </row>
    <row r="50" spans="2:13" x14ac:dyDescent="0.2">
      <c r="B50" s="209"/>
      <c r="C50" s="29"/>
      <c r="D50" s="31"/>
    </row>
    <row r="51" spans="2:13" x14ac:dyDescent="0.2">
      <c r="B51" s="209"/>
      <c r="C51" s="29"/>
      <c r="D51" s="31"/>
    </row>
    <row r="52" spans="2:13" x14ac:dyDescent="0.2">
      <c r="B52" s="209"/>
      <c r="C52" s="29"/>
      <c r="D52" s="31"/>
    </row>
    <row r="53" spans="2:13" x14ac:dyDescent="0.2">
      <c r="B53" s="209"/>
      <c r="C53" s="29"/>
      <c r="D53" s="31"/>
    </row>
    <row r="54" spans="2:13" x14ac:dyDescent="0.2">
      <c r="B54" s="209"/>
      <c r="C54" s="29"/>
      <c r="D54" s="31"/>
    </row>
    <row r="58" spans="2:13" x14ac:dyDescent="0.2">
      <c r="B58" s="209"/>
      <c r="C58" s="209"/>
      <c r="D58" s="209"/>
      <c r="E58" s="209"/>
      <c r="F58" s="209"/>
      <c r="G58" s="209"/>
      <c r="H58" s="209"/>
      <c r="I58" s="209"/>
      <c r="J58" s="209"/>
      <c r="K58" s="209"/>
      <c r="L58" s="209"/>
      <c r="M58" s="209"/>
    </row>
    <row r="59" spans="2:13" x14ac:dyDescent="0.2">
      <c r="B59" s="29"/>
      <c r="C59" s="29"/>
      <c r="D59" s="29"/>
      <c r="E59" s="29"/>
      <c r="F59" s="29"/>
      <c r="G59" s="29"/>
      <c r="H59" s="29"/>
      <c r="I59" s="29"/>
      <c r="J59" s="29"/>
      <c r="K59" s="29"/>
      <c r="L59" s="29"/>
      <c r="M59" s="29"/>
    </row>
    <row r="60" spans="2:13" x14ac:dyDescent="0.2">
      <c r="B60" s="31"/>
      <c r="C60" s="31"/>
      <c r="D60" s="31"/>
      <c r="E60" s="31"/>
      <c r="F60" s="31"/>
      <c r="G60" s="31"/>
      <c r="H60" s="31"/>
      <c r="I60" s="31"/>
      <c r="J60" s="31"/>
      <c r="K60" s="31"/>
      <c r="L60" s="31"/>
      <c r="M60" s="31"/>
    </row>
    <row r="62" spans="2:13" x14ac:dyDescent="0.2">
      <c r="B62" s="209"/>
      <c r="C62" s="29"/>
      <c r="D62" s="31"/>
    </row>
    <row r="63" spans="2:13" x14ac:dyDescent="0.2">
      <c r="B63" s="209"/>
      <c r="C63" s="29"/>
      <c r="D63" s="31"/>
    </row>
    <row r="64" spans="2:13" x14ac:dyDescent="0.2">
      <c r="B64" s="209"/>
      <c r="C64" s="29"/>
      <c r="D64" s="31"/>
    </row>
    <row r="65" spans="2:13" x14ac:dyDescent="0.2">
      <c r="B65" s="209"/>
      <c r="C65" s="29"/>
      <c r="D65" s="31"/>
    </row>
    <row r="66" spans="2:13" x14ac:dyDescent="0.2">
      <c r="B66" s="209"/>
      <c r="C66" s="29"/>
      <c r="D66" s="31"/>
    </row>
    <row r="67" spans="2:13" x14ac:dyDescent="0.2">
      <c r="B67" s="209"/>
      <c r="C67" s="29"/>
      <c r="D67" s="31"/>
    </row>
    <row r="68" spans="2:13" x14ac:dyDescent="0.2">
      <c r="B68" s="209"/>
      <c r="C68" s="29"/>
      <c r="D68" s="31"/>
    </row>
    <row r="69" spans="2:13" x14ac:dyDescent="0.2">
      <c r="B69" s="209"/>
      <c r="C69" s="29"/>
      <c r="D69" s="31"/>
    </row>
    <row r="70" spans="2:13" x14ac:dyDescent="0.2">
      <c r="B70" s="209"/>
      <c r="C70" s="29"/>
      <c r="D70" s="31"/>
    </row>
    <row r="71" spans="2:13" x14ac:dyDescent="0.2">
      <c r="B71" s="209"/>
      <c r="C71" s="29"/>
      <c r="D71" s="31"/>
    </row>
    <row r="72" spans="2:13" x14ac:dyDescent="0.2">
      <c r="B72" s="209"/>
      <c r="C72" s="29"/>
      <c r="D72" s="31"/>
    </row>
    <row r="73" spans="2:13" x14ac:dyDescent="0.2">
      <c r="B73" s="209"/>
      <c r="C73" s="29"/>
      <c r="D73" s="31"/>
    </row>
    <row r="75" spans="2:13" x14ac:dyDescent="0.2">
      <c r="B75" s="209"/>
      <c r="C75" s="209"/>
      <c r="D75" s="209"/>
      <c r="E75" s="209"/>
      <c r="F75" s="209"/>
      <c r="G75" s="209"/>
      <c r="H75" s="209"/>
      <c r="I75" s="209"/>
      <c r="J75" s="209"/>
      <c r="K75" s="209"/>
      <c r="L75" s="209"/>
      <c r="M75" s="209"/>
    </row>
    <row r="76" spans="2:13" x14ac:dyDescent="0.2">
      <c r="B76" s="29"/>
      <c r="C76" s="29"/>
      <c r="D76" s="29"/>
      <c r="E76" s="29"/>
      <c r="F76" s="29"/>
      <c r="G76" s="29"/>
      <c r="H76" s="29"/>
      <c r="I76" s="29"/>
      <c r="J76" s="29"/>
      <c r="K76" s="29"/>
      <c r="L76" s="29"/>
      <c r="M76" s="29"/>
    </row>
    <row r="77" spans="2:13" x14ac:dyDescent="0.2">
      <c r="B77" s="31"/>
      <c r="C77" s="31"/>
      <c r="D77" s="31"/>
      <c r="E77" s="31"/>
      <c r="F77" s="31"/>
      <c r="G77" s="31"/>
      <c r="H77" s="31"/>
      <c r="I77" s="31"/>
      <c r="J77" s="31"/>
      <c r="K77" s="31"/>
      <c r="L77" s="31"/>
      <c r="M77" s="31"/>
    </row>
    <row r="78" spans="2:13" x14ac:dyDescent="0.2">
      <c r="B78" s="206"/>
      <c r="C78" s="206"/>
      <c r="D78" s="206"/>
      <c r="E78" s="206"/>
      <c r="F78" s="206"/>
      <c r="G78" s="206"/>
      <c r="H78" s="206"/>
      <c r="I78" s="206"/>
      <c r="J78" s="206"/>
      <c r="K78" s="206"/>
      <c r="L78" s="206"/>
      <c r="M78" s="206"/>
    </row>
  </sheetData>
  <sortState xmlns:xlrd2="http://schemas.microsoft.com/office/spreadsheetml/2017/richdata2" ref="B62:D73">
    <sortCondition descending="1" ref="B62:B73"/>
  </sortState>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6D0B1-F451-C64D-A20B-9D8A2C6199F9}">
  <dimension ref="A3:P51"/>
  <sheetViews>
    <sheetView workbookViewId="0">
      <selection activeCell="O49" sqref="O49:O51"/>
    </sheetView>
  </sheetViews>
  <sheetFormatPr baseColWidth="10" defaultRowHeight="15" x14ac:dyDescent="0.2"/>
  <cols>
    <col min="1" max="1" width="108" bestFit="1" customWidth="1"/>
    <col min="2" max="2" width="15" bestFit="1" customWidth="1"/>
    <col min="3" max="13" width="8.6640625" bestFit="1" customWidth="1"/>
    <col min="14" max="14" width="10" bestFit="1" customWidth="1"/>
    <col min="15" max="15" width="8.6640625" bestFit="1" customWidth="1"/>
    <col min="16" max="16" width="7.6640625" bestFit="1" customWidth="1"/>
    <col min="17" max="25" width="4.1640625" bestFit="1" customWidth="1"/>
    <col min="26" max="26" width="15.83203125" bestFit="1" customWidth="1"/>
    <col min="27" max="27" width="88.33203125" bestFit="1" customWidth="1"/>
  </cols>
  <sheetData>
    <row r="3" spans="1:14" x14ac:dyDescent="0.2">
      <c r="A3" s="4" t="s">
        <v>528</v>
      </c>
      <c r="B3" s="4" t="s">
        <v>461</v>
      </c>
    </row>
    <row r="4" spans="1:14" x14ac:dyDescent="0.2">
      <c r="A4" s="4" t="s">
        <v>463</v>
      </c>
      <c r="B4">
        <v>75</v>
      </c>
      <c r="C4">
        <v>150</v>
      </c>
      <c r="D4">
        <v>200</v>
      </c>
      <c r="E4">
        <v>250</v>
      </c>
      <c r="F4">
        <v>300</v>
      </c>
      <c r="G4">
        <v>350</v>
      </c>
      <c r="H4">
        <v>400</v>
      </c>
      <c r="I4">
        <v>450</v>
      </c>
      <c r="J4">
        <v>500</v>
      </c>
      <c r="K4">
        <v>550</v>
      </c>
      <c r="L4">
        <v>600</v>
      </c>
      <c r="M4">
        <v>650</v>
      </c>
      <c r="N4" t="s">
        <v>462</v>
      </c>
    </row>
    <row r="5" spans="1:14" x14ac:dyDescent="0.2">
      <c r="A5" s="5"/>
      <c r="B5" s="3"/>
      <c r="C5" s="3">
        <v>1</v>
      </c>
      <c r="D5" s="3"/>
      <c r="E5" s="3"/>
      <c r="F5" s="3"/>
      <c r="G5" s="3"/>
      <c r="H5" s="3"/>
      <c r="I5" s="3"/>
      <c r="J5" s="3"/>
      <c r="K5" s="3"/>
      <c r="L5" s="3"/>
      <c r="M5" s="3"/>
      <c r="N5" s="3">
        <v>1</v>
      </c>
    </row>
    <row r="6" spans="1:14" x14ac:dyDescent="0.2">
      <c r="A6" s="5" t="s">
        <v>358</v>
      </c>
      <c r="B6" s="3"/>
      <c r="C6" s="3">
        <v>2</v>
      </c>
      <c r="D6" s="3"/>
      <c r="E6" s="3"/>
      <c r="F6" s="3"/>
      <c r="G6" s="3"/>
      <c r="H6" s="3"/>
      <c r="I6" s="3"/>
      <c r="J6" s="3"/>
      <c r="K6" s="3"/>
      <c r="L6" s="3"/>
      <c r="M6" s="3"/>
      <c r="N6" s="3">
        <v>2</v>
      </c>
    </row>
    <row r="7" spans="1:14" x14ac:dyDescent="0.2">
      <c r="A7" s="5" t="s">
        <v>117</v>
      </c>
      <c r="B7" s="3"/>
      <c r="C7" s="3"/>
      <c r="D7" s="3">
        <v>1</v>
      </c>
      <c r="E7" s="3"/>
      <c r="F7" s="3">
        <v>1</v>
      </c>
      <c r="G7" s="3"/>
      <c r="H7" s="3"/>
      <c r="I7" s="3"/>
      <c r="J7" s="3"/>
      <c r="K7" s="3"/>
      <c r="L7" s="3"/>
      <c r="M7" s="3"/>
      <c r="N7" s="3">
        <v>2</v>
      </c>
    </row>
    <row r="8" spans="1:14" x14ac:dyDescent="0.2">
      <c r="A8" s="5" t="s">
        <v>84</v>
      </c>
      <c r="B8" s="3"/>
      <c r="C8" s="3"/>
      <c r="D8" s="3">
        <v>1</v>
      </c>
      <c r="E8" s="3"/>
      <c r="F8" s="3"/>
      <c r="G8" s="3"/>
      <c r="H8" s="3"/>
      <c r="I8" s="3"/>
      <c r="J8" s="3"/>
      <c r="K8" s="3"/>
      <c r="L8" s="3"/>
      <c r="M8" s="3"/>
      <c r="N8" s="3">
        <v>1</v>
      </c>
    </row>
    <row r="9" spans="1:14" x14ac:dyDescent="0.2">
      <c r="A9" s="5" t="s">
        <v>134</v>
      </c>
      <c r="B9" s="3">
        <v>2</v>
      </c>
      <c r="C9" s="3">
        <v>1</v>
      </c>
      <c r="D9" s="3">
        <v>1</v>
      </c>
      <c r="E9" s="3"/>
      <c r="F9" s="3">
        <v>3</v>
      </c>
      <c r="G9" s="3"/>
      <c r="H9" s="3"/>
      <c r="I9" s="3"/>
      <c r="J9" s="3"/>
      <c r="K9" s="3"/>
      <c r="L9" s="3"/>
      <c r="M9" s="3"/>
      <c r="N9" s="3">
        <v>7</v>
      </c>
    </row>
    <row r="10" spans="1:14" x14ac:dyDescent="0.2">
      <c r="A10" s="5" t="s">
        <v>403</v>
      </c>
      <c r="B10" s="3"/>
      <c r="C10" s="3"/>
      <c r="D10" s="3"/>
      <c r="E10" s="3"/>
      <c r="F10" s="3">
        <v>1</v>
      </c>
      <c r="G10" s="3"/>
      <c r="H10" s="3"/>
      <c r="I10" s="3"/>
      <c r="J10" s="3"/>
      <c r="K10" s="3"/>
      <c r="L10" s="3"/>
      <c r="M10" s="3"/>
      <c r="N10" s="3">
        <v>1</v>
      </c>
    </row>
    <row r="11" spans="1:14" x14ac:dyDescent="0.2">
      <c r="A11" s="5" t="s">
        <v>387</v>
      </c>
      <c r="B11" s="3">
        <v>1</v>
      </c>
      <c r="C11" s="3"/>
      <c r="D11" s="3"/>
      <c r="E11" s="3"/>
      <c r="F11" s="3"/>
      <c r="G11" s="3"/>
      <c r="H11" s="3"/>
      <c r="I11" s="3"/>
      <c r="J11" s="3"/>
      <c r="K11" s="3"/>
      <c r="L11" s="3"/>
      <c r="M11" s="3"/>
      <c r="N11" s="3">
        <v>1</v>
      </c>
    </row>
    <row r="12" spans="1:14" x14ac:dyDescent="0.2">
      <c r="A12" s="5" t="s">
        <v>126</v>
      </c>
      <c r="B12" s="3"/>
      <c r="C12" s="3"/>
      <c r="D12" s="3">
        <v>1</v>
      </c>
      <c r="E12" s="3"/>
      <c r="F12" s="3"/>
      <c r="G12" s="3"/>
      <c r="H12" s="3"/>
      <c r="I12" s="3"/>
      <c r="J12" s="3"/>
      <c r="K12" s="3"/>
      <c r="L12" s="3"/>
      <c r="M12" s="3"/>
      <c r="N12" s="3">
        <v>1</v>
      </c>
    </row>
    <row r="13" spans="1:14" x14ac:dyDescent="0.2">
      <c r="A13" s="5" t="s">
        <v>326</v>
      </c>
      <c r="B13" s="3">
        <v>2</v>
      </c>
      <c r="C13" s="3"/>
      <c r="D13" s="3"/>
      <c r="E13" s="3"/>
      <c r="F13" s="3"/>
      <c r="G13" s="3"/>
      <c r="H13" s="3"/>
      <c r="I13" s="3"/>
      <c r="J13" s="3"/>
      <c r="K13" s="3"/>
      <c r="L13" s="3"/>
      <c r="M13" s="3"/>
      <c r="N13" s="3">
        <v>2</v>
      </c>
    </row>
    <row r="14" spans="1:14" x14ac:dyDescent="0.2">
      <c r="A14" s="5" t="s">
        <v>32</v>
      </c>
      <c r="B14" s="3">
        <v>6</v>
      </c>
      <c r="C14" s="3">
        <v>4</v>
      </c>
      <c r="D14" s="3"/>
      <c r="E14" s="3"/>
      <c r="F14" s="3">
        <v>5</v>
      </c>
      <c r="G14" s="3"/>
      <c r="H14" s="3">
        <v>1</v>
      </c>
      <c r="I14" s="3"/>
      <c r="J14" s="3">
        <v>3</v>
      </c>
      <c r="K14" s="3"/>
      <c r="L14" s="3"/>
      <c r="M14" s="3"/>
      <c r="N14" s="3">
        <v>19</v>
      </c>
    </row>
    <row r="15" spans="1:14" x14ac:dyDescent="0.2">
      <c r="A15" s="5" t="s">
        <v>275</v>
      </c>
      <c r="B15" s="3"/>
      <c r="C15" s="3"/>
      <c r="D15" s="3"/>
      <c r="E15" s="3"/>
      <c r="F15" s="3"/>
      <c r="G15" s="3"/>
      <c r="H15" s="3">
        <v>1</v>
      </c>
      <c r="I15" s="3"/>
      <c r="J15" s="3"/>
      <c r="K15" s="3"/>
      <c r="L15" s="3"/>
      <c r="M15" s="3"/>
      <c r="N15" s="3">
        <v>1</v>
      </c>
    </row>
    <row r="16" spans="1:14" x14ac:dyDescent="0.2">
      <c r="A16" s="5" t="s">
        <v>112</v>
      </c>
      <c r="B16" s="3"/>
      <c r="C16" s="3"/>
      <c r="D16" s="3"/>
      <c r="E16" s="3"/>
      <c r="F16" s="3">
        <v>1</v>
      </c>
      <c r="G16" s="3"/>
      <c r="H16" s="3"/>
      <c r="I16" s="3"/>
      <c r="J16" s="3"/>
      <c r="K16" s="3"/>
      <c r="L16" s="3"/>
      <c r="M16" s="3"/>
      <c r="N16" s="3">
        <v>1</v>
      </c>
    </row>
    <row r="17" spans="1:14" x14ac:dyDescent="0.2">
      <c r="A17" s="5" t="s">
        <v>219</v>
      </c>
      <c r="B17" s="3">
        <v>1</v>
      </c>
      <c r="C17" s="3"/>
      <c r="D17" s="3"/>
      <c r="E17" s="3"/>
      <c r="F17" s="3"/>
      <c r="G17" s="3"/>
      <c r="H17" s="3"/>
      <c r="I17" s="3"/>
      <c r="J17" s="3"/>
      <c r="K17" s="3"/>
      <c r="L17" s="3"/>
      <c r="M17" s="3"/>
      <c r="N17" s="3">
        <v>1</v>
      </c>
    </row>
    <row r="18" spans="1:14" x14ac:dyDescent="0.2">
      <c r="A18" s="5" t="s">
        <v>269</v>
      </c>
      <c r="B18" s="3">
        <v>1</v>
      </c>
      <c r="C18" s="3"/>
      <c r="D18" s="3"/>
      <c r="E18" s="3"/>
      <c r="F18" s="3">
        <v>1</v>
      </c>
      <c r="G18" s="3"/>
      <c r="H18" s="3"/>
      <c r="I18" s="3"/>
      <c r="J18" s="3"/>
      <c r="K18" s="3"/>
      <c r="L18" s="3"/>
      <c r="M18" s="3"/>
      <c r="N18" s="3">
        <v>2</v>
      </c>
    </row>
    <row r="19" spans="1:14" x14ac:dyDescent="0.2">
      <c r="A19" s="5" t="s">
        <v>320</v>
      </c>
      <c r="B19" s="3"/>
      <c r="C19" s="3"/>
      <c r="D19" s="3"/>
      <c r="E19" s="3">
        <v>1</v>
      </c>
      <c r="F19" s="3"/>
      <c r="G19" s="3"/>
      <c r="H19" s="3"/>
      <c r="I19" s="3"/>
      <c r="J19" s="3"/>
      <c r="K19" s="3"/>
      <c r="L19" s="3"/>
      <c r="M19" s="3"/>
      <c r="N19" s="3">
        <v>1</v>
      </c>
    </row>
    <row r="20" spans="1:14" x14ac:dyDescent="0.2">
      <c r="A20" s="5" t="s">
        <v>224</v>
      </c>
      <c r="B20" s="3"/>
      <c r="C20" s="3"/>
      <c r="D20" s="3">
        <v>1</v>
      </c>
      <c r="E20" s="3"/>
      <c r="F20" s="3"/>
      <c r="G20" s="3">
        <v>1</v>
      </c>
      <c r="H20" s="3"/>
      <c r="I20" s="3"/>
      <c r="J20" s="3"/>
      <c r="K20" s="3"/>
      <c r="L20" s="3"/>
      <c r="M20" s="3"/>
      <c r="N20" s="3">
        <v>2</v>
      </c>
    </row>
    <row r="21" spans="1:14" x14ac:dyDescent="0.2">
      <c r="A21" s="5" t="s">
        <v>352</v>
      </c>
      <c r="B21" s="3"/>
      <c r="C21" s="3"/>
      <c r="D21" s="3"/>
      <c r="E21" s="3"/>
      <c r="F21" s="3"/>
      <c r="G21" s="3"/>
      <c r="H21" s="3"/>
      <c r="I21" s="3">
        <v>1</v>
      </c>
      <c r="J21" s="3">
        <v>1</v>
      </c>
      <c r="K21" s="3"/>
      <c r="L21" s="3"/>
      <c r="M21" s="3"/>
      <c r="N21" s="3">
        <v>2</v>
      </c>
    </row>
    <row r="22" spans="1:14" x14ac:dyDescent="0.2">
      <c r="A22" s="5" t="s">
        <v>122</v>
      </c>
      <c r="B22" s="3"/>
      <c r="C22" s="3">
        <v>2</v>
      </c>
      <c r="D22" s="3"/>
      <c r="E22" s="3"/>
      <c r="F22" s="3">
        <v>1</v>
      </c>
      <c r="G22" s="3">
        <v>1</v>
      </c>
      <c r="H22" s="3"/>
      <c r="I22" s="3"/>
      <c r="J22" s="3"/>
      <c r="K22" s="3"/>
      <c r="L22" s="3"/>
      <c r="M22" s="3"/>
      <c r="N22" s="3">
        <v>4</v>
      </c>
    </row>
    <row r="23" spans="1:14" x14ac:dyDescent="0.2">
      <c r="A23" s="5" t="s">
        <v>37</v>
      </c>
      <c r="B23" s="3">
        <v>9</v>
      </c>
      <c r="C23" s="3"/>
      <c r="D23" s="3">
        <v>9</v>
      </c>
      <c r="E23" s="3">
        <v>2</v>
      </c>
      <c r="F23" s="3">
        <v>5</v>
      </c>
      <c r="G23" s="3">
        <v>3</v>
      </c>
      <c r="H23" s="3">
        <v>4</v>
      </c>
      <c r="I23" s="3"/>
      <c r="J23" s="3">
        <v>1</v>
      </c>
      <c r="K23" s="3"/>
      <c r="L23" s="3">
        <v>1</v>
      </c>
      <c r="M23" s="3">
        <v>1</v>
      </c>
      <c r="N23" s="3">
        <v>35</v>
      </c>
    </row>
    <row r="24" spans="1:14" x14ac:dyDescent="0.2">
      <c r="A24" s="5" t="s">
        <v>48</v>
      </c>
      <c r="B24" s="3">
        <v>2</v>
      </c>
      <c r="C24" s="3"/>
      <c r="D24" s="3"/>
      <c r="E24" s="3"/>
      <c r="F24" s="3">
        <v>1</v>
      </c>
      <c r="G24" s="3"/>
      <c r="H24" s="3">
        <v>1</v>
      </c>
      <c r="I24" s="3"/>
      <c r="J24" s="3"/>
      <c r="K24" s="3"/>
      <c r="L24" s="3"/>
      <c r="M24" s="3"/>
      <c r="N24" s="3">
        <v>4</v>
      </c>
    </row>
    <row r="25" spans="1:14" x14ac:dyDescent="0.2">
      <c r="A25" s="5" t="s">
        <v>153</v>
      </c>
      <c r="B25" s="3"/>
      <c r="C25" s="3"/>
      <c r="D25" s="3"/>
      <c r="E25" s="3"/>
      <c r="F25" s="3"/>
      <c r="G25" s="3"/>
      <c r="H25" s="3"/>
      <c r="I25" s="3"/>
      <c r="J25" s="3"/>
      <c r="K25" s="3">
        <v>1</v>
      </c>
      <c r="L25" s="3"/>
      <c r="M25" s="3"/>
      <c r="N25" s="3">
        <v>1</v>
      </c>
    </row>
    <row r="26" spans="1:14" x14ac:dyDescent="0.2">
      <c r="A26" s="5" t="s">
        <v>212</v>
      </c>
      <c r="B26" s="3"/>
      <c r="C26" s="3"/>
      <c r="D26" s="3">
        <v>1</v>
      </c>
      <c r="E26" s="3"/>
      <c r="F26" s="3"/>
      <c r="G26" s="3"/>
      <c r="H26" s="3"/>
      <c r="I26" s="3"/>
      <c r="J26" s="3"/>
      <c r="K26" s="3"/>
      <c r="L26" s="3"/>
      <c r="M26" s="3"/>
      <c r="N26" s="3">
        <v>1</v>
      </c>
    </row>
    <row r="27" spans="1:14" x14ac:dyDescent="0.2">
      <c r="A27" s="5" t="s">
        <v>77</v>
      </c>
      <c r="B27" s="3">
        <v>4</v>
      </c>
      <c r="C27" s="3">
        <v>2</v>
      </c>
      <c r="D27" s="3">
        <v>3</v>
      </c>
      <c r="E27" s="3">
        <v>1</v>
      </c>
      <c r="F27" s="3">
        <v>2</v>
      </c>
      <c r="G27" s="3">
        <v>3</v>
      </c>
      <c r="H27" s="3"/>
      <c r="I27" s="3"/>
      <c r="J27" s="3"/>
      <c r="K27" s="3"/>
      <c r="L27" s="3">
        <v>1</v>
      </c>
      <c r="M27" s="3"/>
      <c r="N27" s="3">
        <v>16</v>
      </c>
    </row>
    <row r="28" spans="1:14" x14ac:dyDescent="0.2">
      <c r="A28" s="5" t="s">
        <v>54</v>
      </c>
      <c r="B28" s="3"/>
      <c r="C28" s="3"/>
      <c r="D28" s="3"/>
      <c r="E28" s="3"/>
      <c r="F28" s="3"/>
      <c r="G28" s="3">
        <v>1</v>
      </c>
      <c r="H28" s="3"/>
      <c r="I28" s="3"/>
      <c r="J28" s="3"/>
      <c r="K28" s="3"/>
      <c r="L28" s="3"/>
      <c r="M28" s="3"/>
      <c r="N28" s="3">
        <v>1</v>
      </c>
    </row>
    <row r="29" spans="1:14" x14ac:dyDescent="0.2">
      <c r="A29" s="5" t="s">
        <v>374</v>
      </c>
      <c r="B29" s="3"/>
      <c r="C29" s="3"/>
      <c r="D29" s="3">
        <v>1</v>
      </c>
      <c r="E29" s="3"/>
      <c r="F29" s="3"/>
      <c r="G29" s="3"/>
      <c r="H29" s="3"/>
      <c r="I29" s="3"/>
      <c r="J29" s="3"/>
      <c r="K29" s="3"/>
      <c r="L29" s="3"/>
      <c r="M29" s="3"/>
      <c r="N29" s="3">
        <v>1</v>
      </c>
    </row>
    <row r="30" spans="1:14" x14ac:dyDescent="0.2">
      <c r="A30" s="5" t="s">
        <v>229</v>
      </c>
      <c r="B30" s="3"/>
      <c r="C30" s="3"/>
      <c r="D30" s="3"/>
      <c r="E30" s="3"/>
      <c r="F30" s="3"/>
      <c r="G30" s="3"/>
      <c r="H30" s="3"/>
      <c r="I30" s="3"/>
      <c r="J30" s="3">
        <v>1</v>
      </c>
      <c r="K30" s="3"/>
      <c r="L30" s="3"/>
      <c r="M30" s="3"/>
      <c r="N30" s="3">
        <v>1</v>
      </c>
    </row>
    <row r="31" spans="1:14" x14ac:dyDescent="0.2">
      <c r="A31" s="5" t="s">
        <v>143</v>
      </c>
      <c r="B31" s="3"/>
      <c r="C31" s="3"/>
      <c r="D31" s="3">
        <v>1</v>
      </c>
      <c r="E31" s="3"/>
      <c r="F31" s="3">
        <v>1</v>
      </c>
      <c r="G31" s="3"/>
      <c r="H31" s="3">
        <v>1</v>
      </c>
      <c r="I31" s="3"/>
      <c r="J31" s="3"/>
      <c r="K31" s="3"/>
      <c r="L31" s="3"/>
      <c r="M31" s="3"/>
      <c r="N31" s="3">
        <v>3</v>
      </c>
    </row>
    <row r="32" spans="1:14" x14ac:dyDescent="0.2">
      <c r="A32" s="5" t="s">
        <v>311</v>
      </c>
      <c r="B32" s="3">
        <v>1</v>
      </c>
      <c r="C32" s="3"/>
      <c r="D32" s="3"/>
      <c r="E32" s="3">
        <v>1</v>
      </c>
      <c r="F32" s="3"/>
      <c r="G32" s="3"/>
      <c r="H32" s="3"/>
      <c r="I32" s="3"/>
      <c r="J32" s="3"/>
      <c r="K32" s="3"/>
      <c r="L32" s="3"/>
      <c r="M32" s="3"/>
      <c r="N32" s="3">
        <v>2</v>
      </c>
    </row>
    <row r="33" spans="1:15" x14ac:dyDescent="0.2">
      <c r="A33" s="5" t="s">
        <v>129</v>
      </c>
      <c r="B33" s="3">
        <v>2</v>
      </c>
      <c r="C33" s="3"/>
      <c r="D33" s="3">
        <v>1</v>
      </c>
      <c r="E33" s="3"/>
      <c r="F33" s="3"/>
      <c r="G33" s="3"/>
      <c r="H33" s="3"/>
      <c r="I33" s="3"/>
      <c r="J33" s="3">
        <v>1</v>
      </c>
      <c r="K33" s="3"/>
      <c r="L33" s="3"/>
      <c r="M33" s="3"/>
      <c r="N33" s="3">
        <v>4</v>
      </c>
    </row>
    <row r="34" spans="1:15" x14ac:dyDescent="0.2">
      <c r="A34" s="5" t="s">
        <v>197</v>
      </c>
      <c r="B34" s="3"/>
      <c r="C34" s="3">
        <v>1</v>
      </c>
      <c r="D34" s="3"/>
      <c r="E34" s="3">
        <v>2</v>
      </c>
      <c r="F34" s="3">
        <v>1</v>
      </c>
      <c r="G34" s="3"/>
      <c r="H34" s="3">
        <v>1</v>
      </c>
      <c r="I34" s="3"/>
      <c r="J34" s="3"/>
      <c r="K34" s="3"/>
      <c r="L34" s="3"/>
      <c r="M34" s="3"/>
      <c r="N34" s="3">
        <v>5</v>
      </c>
    </row>
    <row r="35" spans="1:15" x14ac:dyDescent="0.2">
      <c r="A35" s="5" t="s">
        <v>424</v>
      </c>
      <c r="B35" s="3"/>
      <c r="C35" s="3">
        <v>1</v>
      </c>
      <c r="D35" s="3"/>
      <c r="E35" s="3"/>
      <c r="F35" s="3"/>
      <c r="G35" s="3"/>
      <c r="H35" s="3"/>
      <c r="I35" s="3"/>
      <c r="J35" s="3"/>
      <c r="K35" s="3"/>
      <c r="L35" s="3"/>
      <c r="M35" s="3"/>
      <c r="N35" s="3">
        <v>1</v>
      </c>
    </row>
    <row r="36" spans="1:15" x14ac:dyDescent="0.2">
      <c r="A36" s="5" t="s">
        <v>146</v>
      </c>
      <c r="B36" s="3"/>
      <c r="C36" s="3"/>
      <c r="D36" s="3"/>
      <c r="E36" s="3">
        <v>2</v>
      </c>
      <c r="F36" s="3">
        <v>1</v>
      </c>
      <c r="G36" s="3"/>
      <c r="H36" s="3"/>
      <c r="I36" s="3"/>
      <c r="J36" s="3"/>
      <c r="K36" s="3"/>
      <c r="L36" s="3"/>
      <c r="M36" s="3"/>
      <c r="N36" s="3">
        <v>3</v>
      </c>
    </row>
    <row r="37" spans="1:15" x14ac:dyDescent="0.2">
      <c r="A37" s="5" t="s">
        <v>62</v>
      </c>
      <c r="B37" s="3">
        <v>2</v>
      </c>
      <c r="C37" s="3">
        <v>2</v>
      </c>
      <c r="D37" s="3"/>
      <c r="E37" s="3"/>
      <c r="F37" s="3">
        <v>1</v>
      </c>
      <c r="G37" s="3"/>
      <c r="H37" s="3"/>
      <c r="I37" s="3"/>
      <c r="J37" s="3"/>
      <c r="K37" s="3"/>
      <c r="L37" s="3"/>
      <c r="M37" s="3"/>
      <c r="N37" s="3">
        <v>5</v>
      </c>
    </row>
    <row r="38" spans="1:15" x14ac:dyDescent="0.2">
      <c r="A38" s="5" t="s">
        <v>11</v>
      </c>
      <c r="B38" s="3">
        <v>46</v>
      </c>
      <c r="C38" s="3">
        <v>16</v>
      </c>
      <c r="D38" s="3">
        <v>17</v>
      </c>
      <c r="E38" s="3">
        <v>12</v>
      </c>
      <c r="F38" s="3">
        <v>7</v>
      </c>
      <c r="G38" s="3">
        <v>4</v>
      </c>
      <c r="H38" s="3">
        <v>2</v>
      </c>
      <c r="I38" s="3">
        <v>2</v>
      </c>
      <c r="J38" s="3">
        <v>7</v>
      </c>
      <c r="K38" s="3"/>
      <c r="L38" s="3">
        <v>1</v>
      </c>
      <c r="M38" s="3">
        <v>1</v>
      </c>
      <c r="N38" s="3">
        <v>115</v>
      </c>
    </row>
    <row r="39" spans="1:15" x14ac:dyDescent="0.2">
      <c r="A39" s="5" t="s">
        <v>20</v>
      </c>
      <c r="B39" s="3">
        <v>2</v>
      </c>
      <c r="C39" s="3">
        <v>1</v>
      </c>
      <c r="D39" s="3">
        <v>5</v>
      </c>
      <c r="E39" s="3">
        <v>1</v>
      </c>
      <c r="F39" s="3">
        <v>1</v>
      </c>
      <c r="G39" s="3">
        <v>3</v>
      </c>
      <c r="H39" s="3"/>
      <c r="I39" s="3"/>
      <c r="J39" s="3"/>
      <c r="K39" s="3"/>
      <c r="L39" s="3"/>
      <c r="M39" s="3"/>
      <c r="N39" s="3">
        <v>13</v>
      </c>
    </row>
    <row r="40" spans="1:15" x14ac:dyDescent="0.2">
      <c r="A40" s="5" t="s">
        <v>462</v>
      </c>
      <c r="B40" s="3">
        <v>81</v>
      </c>
      <c r="C40" s="3">
        <v>33</v>
      </c>
      <c r="D40" s="3">
        <v>43</v>
      </c>
      <c r="E40" s="3">
        <v>22</v>
      </c>
      <c r="F40" s="3">
        <v>33</v>
      </c>
      <c r="G40" s="3">
        <v>16</v>
      </c>
      <c r="H40" s="3">
        <v>11</v>
      </c>
      <c r="I40" s="3">
        <v>3</v>
      </c>
      <c r="J40" s="3">
        <v>14</v>
      </c>
      <c r="K40" s="3">
        <v>1</v>
      </c>
      <c r="L40" s="3">
        <v>3</v>
      </c>
      <c r="M40" s="3">
        <v>2</v>
      </c>
      <c r="N40" s="3">
        <v>262</v>
      </c>
    </row>
    <row r="43" spans="1:15" x14ac:dyDescent="0.2">
      <c r="A43" t="s">
        <v>463</v>
      </c>
      <c r="B43" s="169">
        <v>75</v>
      </c>
      <c r="C43" s="169">
        <v>150</v>
      </c>
      <c r="D43" s="169">
        <v>200</v>
      </c>
      <c r="E43" s="169">
        <v>250</v>
      </c>
      <c r="F43" s="169">
        <v>300</v>
      </c>
      <c r="G43" s="169">
        <v>350</v>
      </c>
      <c r="H43" s="169">
        <v>400</v>
      </c>
      <c r="I43" s="169">
        <v>450</v>
      </c>
      <c r="J43" s="169">
        <v>500</v>
      </c>
      <c r="K43" s="169">
        <v>550</v>
      </c>
      <c r="L43" s="169">
        <v>600</v>
      </c>
      <c r="M43" s="169">
        <v>650</v>
      </c>
      <c r="N43" t="s">
        <v>462</v>
      </c>
    </row>
    <row r="44" spans="1:15" x14ac:dyDescent="0.2">
      <c r="A44" t="s">
        <v>11</v>
      </c>
      <c r="B44">
        <v>46</v>
      </c>
      <c r="C44">
        <v>16</v>
      </c>
      <c r="D44">
        <v>17</v>
      </c>
      <c r="E44">
        <v>12</v>
      </c>
      <c r="F44">
        <v>7</v>
      </c>
      <c r="G44">
        <v>4</v>
      </c>
      <c r="H44">
        <v>2</v>
      </c>
      <c r="I44">
        <v>2</v>
      </c>
      <c r="J44">
        <v>7</v>
      </c>
      <c r="L44">
        <v>1</v>
      </c>
      <c r="M44">
        <v>1</v>
      </c>
      <c r="N44">
        <v>115</v>
      </c>
      <c r="O44" s="7">
        <f>N44/N46</f>
        <v>0.43893129770992367</v>
      </c>
    </row>
    <row r="45" spans="1:15" x14ac:dyDescent="0.2">
      <c r="A45" t="s">
        <v>18</v>
      </c>
      <c r="B45">
        <f>B46-B44</f>
        <v>35</v>
      </c>
      <c r="C45">
        <f t="shared" ref="C45:M45" si="0">C46-C44</f>
        <v>17</v>
      </c>
      <c r="D45">
        <f t="shared" si="0"/>
        <v>26</v>
      </c>
      <c r="E45">
        <f t="shared" si="0"/>
        <v>10</v>
      </c>
      <c r="F45">
        <f t="shared" si="0"/>
        <v>26</v>
      </c>
      <c r="G45">
        <f t="shared" si="0"/>
        <v>12</v>
      </c>
      <c r="H45">
        <f t="shared" si="0"/>
        <v>9</v>
      </c>
      <c r="I45">
        <f t="shared" si="0"/>
        <v>1</v>
      </c>
      <c r="J45">
        <f t="shared" si="0"/>
        <v>7</v>
      </c>
      <c r="K45">
        <f t="shared" si="0"/>
        <v>1</v>
      </c>
      <c r="L45">
        <f t="shared" si="0"/>
        <v>2</v>
      </c>
      <c r="M45">
        <f t="shared" si="0"/>
        <v>1</v>
      </c>
      <c r="N45">
        <f>N46-N44</f>
        <v>147</v>
      </c>
      <c r="O45" s="7">
        <f>N45/N46</f>
        <v>0.56106870229007633</v>
      </c>
    </row>
    <row r="46" spans="1:15" x14ac:dyDescent="0.2">
      <c r="A46" t="s">
        <v>462</v>
      </c>
      <c r="B46">
        <v>81</v>
      </c>
      <c r="C46">
        <v>33</v>
      </c>
      <c r="D46">
        <v>43</v>
      </c>
      <c r="E46">
        <v>22</v>
      </c>
      <c r="F46">
        <v>33</v>
      </c>
      <c r="G46">
        <v>16</v>
      </c>
      <c r="H46">
        <v>11</v>
      </c>
      <c r="I46">
        <v>3</v>
      </c>
      <c r="J46">
        <v>14</v>
      </c>
      <c r="K46">
        <v>1</v>
      </c>
      <c r="L46">
        <v>3</v>
      </c>
      <c r="M46">
        <v>2</v>
      </c>
      <c r="N46">
        <v>262</v>
      </c>
    </row>
    <row r="47" spans="1:15" x14ac:dyDescent="0.2">
      <c r="A47" t="s">
        <v>529</v>
      </c>
      <c r="B47">
        <f>B44+B45</f>
        <v>81</v>
      </c>
      <c r="C47">
        <f t="shared" ref="C47:N47" si="1">C44+C45</f>
        <v>33</v>
      </c>
      <c r="D47">
        <f t="shared" si="1"/>
        <v>43</v>
      </c>
      <c r="E47">
        <f t="shared" si="1"/>
        <v>22</v>
      </c>
      <c r="F47">
        <f t="shared" si="1"/>
        <v>33</v>
      </c>
      <c r="G47">
        <f t="shared" si="1"/>
        <v>16</v>
      </c>
      <c r="H47">
        <f t="shared" si="1"/>
        <v>11</v>
      </c>
      <c r="I47">
        <f t="shared" si="1"/>
        <v>3</v>
      </c>
      <c r="J47">
        <f t="shared" si="1"/>
        <v>14</v>
      </c>
      <c r="K47">
        <f t="shared" si="1"/>
        <v>1</v>
      </c>
      <c r="L47">
        <f t="shared" si="1"/>
        <v>3</v>
      </c>
      <c r="M47">
        <f t="shared" si="1"/>
        <v>2</v>
      </c>
      <c r="N47">
        <f t="shared" si="1"/>
        <v>262</v>
      </c>
    </row>
    <row r="48" spans="1:15" x14ac:dyDescent="0.2">
      <c r="N48" t="s">
        <v>531</v>
      </c>
    </row>
    <row r="49" spans="1:16" x14ac:dyDescent="0.2">
      <c r="A49" t="s">
        <v>532</v>
      </c>
      <c r="B49" s="207">
        <f>B44*B43</f>
        <v>3450</v>
      </c>
      <c r="C49" s="207">
        <f t="shared" ref="C49:M49" si="2">C44*C43</f>
        <v>2400</v>
      </c>
      <c r="D49" s="207">
        <f t="shared" si="2"/>
        <v>3400</v>
      </c>
      <c r="E49" s="207">
        <f t="shared" si="2"/>
        <v>3000</v>
      </c>
      <c r="F49" s="207">
        <f t="shared" si="2"/>
        <v>2100</v>
      </c>
      <c r="G49" s="207">
        <f t="shared" si="2"/>
        <v>1400</v>
      </c>
      <c r="H49" s="207">
        <f t="shared" si="2"/>
        <v>800</v>
      </c>
      <c r="I49" s="207">
        <f t="shared" si="2"/>
        <v>900</v>
      </c>
      <c r="J49" s="207">
        <f t="shared" si="2"/>
        <v>3500</v>
      </c>
      <c r="K49" s="207">
        <f t="shared" si="2"/>
        <v>0</v>
      </c>
      <c r="L49" s="207">
        <f t="shared" si="2"/>
        <v>600</v>
      </c>
      <c r="M49" s="207">
        <f t="shared" si="2"/>
        <v>650</v>
      </c>
      <c r="N49" s="207">
        <f>SUM(B49:M49)</f>
        <v>22200</v>
      </c>
      <c r="O49" s="208">
        <f>N49/N44</f>
        <v>193.04347826086956</v>
      </c>
    </row>
    <row r="50" spans="1:16" x14ac:dyDescent="0.2">
      <c r="A50" t="s">
        <v>533</v>
      </c>
      <c r="B50" s="207">
        <f>B45*B43</f>
        <v>2625</v>
      </c>
      <c r="C50" s="207">
        <f t="shared" ref="C50:M50" si="3">C45*C43</f>
        <v>2550</v>
      </c>
      <c r="D50" s="207">
        <f t="shared" si="3"/>
        <v>5200</v>
      </c>
      <c r="E50" s="207">
        <f t="shared" si="3"/>
        <v>2500</v>
      </c>
      <c r="F50" s="207">
        <f t="shared" si="3"/>
        <v>7800</v>
      </c>
      <c r="G50" s="207">
        <f t="shared" si="3"/>
        <v>4200</v>
      </c>
      <c r="H50" s="207">
        <f t="shared" si="3"/>
        <v>3600</v>
      </c>
      <c r="I50" s="207">
        <f t="shared" si="3"/>
        <v>450</v>
      </c>
      <c r="J50" s="207">
        <f t="shared" si="3"/>
        <v>3500</v>
      </c>
      <c r="K50" s="207">
        <f t="shared" si="3"/>
        <v>550</v>
      </c>
      <c r="L50" s="207">
        <f t="shared" si="3"/>
        <v>1200</v>
      </c>
      <c r="M50" s="207">
        <f t="shared" si="3"/>
        <v>650</v>
      </c>
      <c r="N50" s="207">
        <f>SUM(B50:M50)</f>
        <v>34825</v>
      </c>
      <c r="O50" s="208">
        <f>N50/N45</f>
        <v>236.9047619047619</v>
      </c>
      <c r="P50" s="208">
        <f>O50-O49</f>
        <v>43.861283643892335</v>
      </c>
    </row>
    <row r="51" spans="1:16" x14ac:dyDescent="0.2">
      <c r="A51" t="s">
        <v>530</v>
      </c>
      <c r="B51" s="207">
        <f>B46*B43</f>
        <v>6075</v>
      </c>
      <c r="C51" s="207">
        <f t="shared" ref="C51:M51" si="4">C46*C43</f>
        <v>4950</v>
      </c>
      <c r="D51" s="207">
        <f t="shared" si="4"/>
        <v>8600</v>
      </c>
      <c r="E51" s="207">
        <f t="shared" si="4"/>
        <v>5500</v>
      </c>
      <c r="F51" s="207">
        <f t="shared" si="4"/>
        <v>9900</v>
      </c>
      <c r="G51" s="207">
        <f t="shared" si="4"/>
        <v>5600</v>
      </c>
      <c r="H51" s="207">
        <f t="shared" si="4"/>
        <v>4400</v>
      </c>
      <c r="I51" s="207">
        <f t="shared" si="4"/>
        <v>1350</v>
      </c>
      <c r="J51" s="207">
        <f t="shared" si="4"/>
        <v>7000</v>
      </c>
      <c r="K51" s="207">
        <f t="shared" si="4"/>
        <v>550</v>
      </c>
      <c r="L51" s="207">
        <f t="shared" si="4"/>
        <v>1800</v>
      </c>
      <c r="M51" s="207">
        <f t="shared" si="4"/>
        <v>1300</v>
      </c>
      <c r="N51" s="207">
        <f>SUM(B51:M51)</f>
        <v>57025</v>
      </c>
      <c r="O51" s="208">
        <f>N51/N46</f>
        <v>217.65267175572518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767E4-60B1-DF47-B45C-6E6D1B416F75}">
  <dimension ref="A3:E11"/>
  <sheetViews>
    <sheetView workbookViewId="0">
      <selection activeCell="I9" sqref="I9"/>
    </sheetView>
  </sheetViews>
  <sheetFormatPr baseColWidth="10" defaultRowHeight="15" x14ac:dyDescent="0.2"/>
  <cols>
    <col min="1" max="1" width="59.83203125" bestFit="1" customWidth="1"/>
    <col min="2" max="2" width="14.83203125" bestFit="1" customWidth="1"/>
    <col min="3" max="3" width="10" bestFit="1" customWidth="1"/>
    <col min="4" max="4" width="4.5" bestFit="1" customWidth="1"/>
    <col min="5" max="5" width="10" bestFit="1" customWidth="1"/>
  </cols>
  <sheetData>
    <row r="3" spans="1:5" x14ac:dyDescent="0.2">
      <c r="B3" s="4" t="s">
        <v>461</v>
      </c>
    </row>
    <row r="4" spans="1:5" x14ac:dyDescent="0.2">
      <c r="B4" t="s">
        <v>7</v>
      </c>
      <c r="C4" t="s">
        <v>31</v>
      </c>
      <c r="D4" t="s">
        <v>18</v>
      </c>
      <c r="E4" t="s">
        <v>462</v>
      </c>
    </row>
    <row r="5" spans="1:5" x14ac:dyDescent="0.2">
      <c r="A5" t="s">
        <v>479</v>
      </c>
      <c r="B5" s="3">
        <v>117</v>
      </c>
      <c r="C5" s="3">
        <v>86</v>
      </c>
      <c r="D5" s="3">
        <v>59</v>
      </c>
      <c r="E5" s="3">
        <v>262</v>
      </c>
    </row>
    <row r="6" spans="1:5" x14ac:dyDescent="0.2">
      <c r="B6" s="7">
        <f>GETPIVOTDATA("Q7 Will your organization cover the cost of EPIC2020 registration?",$A$3,"Q7 Will your organization cover the cost of EPIC2020 registration?","No")/GETPIVOTDATA("Q7 Will your organization cover the cost of EPIC2020 registration?",$A$3)</f>
        <v>0.44656488549618323</v>
      </c>
      <c r="C6" s="7">
        <f>GETPIVOTDATA("Q7 Will your organization cover the cost of EPIC2020 registration?",$A$3,"Q7 Will your organization cover the cost of EPIC2020 registration?","Not certain")/GETPIVOTDATA("Q7 Will your organization cover the cost of EPIC2020 registration?",$A$3)</f>
        <v>0.3282442748091603</v>
      </c>
      <c r="D6" s="7">
        <f>GETPIVOTDATA("Q7 Will your organization cover the cost of EPIC2020 registration?",$A$3,"Q7 Will your organization cover the cost of EPIC2020 registration?","Yes")/GETPIVOTDATA("Q7 Will your organization cover the cost of EPIC2020 registration?",$A$3)</f>
        <v>0.22519083969465647</v>
      </c>
      <c r="E6" s="13">
        <f>SUM(B6:D6)</f>
        <v>1</v>
      </c>
    </row>
    <row r="9" spans="1:5" x14ac:dyDescent="0.2">
      <c r="B9" t="s">
        <v>7</v>
      </c>
      <c r="C9" t="s">
        <v>31</v>
      </c>
      <c r="D9" t="s">
        <v>18</v>
      </c>
      <c r="E9" t="s">
        <v>462</v>
      </c>
    </row>
    <row r="10" spans="1:5" x14ac:dyDescent="0.2">
      <c r="A10" t="s">
        <v>469</v>
      </c>
      <c r="B10">
        <v>117</v>
      </c>
      <c r="C10">
        <v>86</v>
      </c>
      <c r="D10">
        <v>59</v>
      </c>
      <c r="E10">
        <v>262</v>
      </c>
    </row>
    <row r="11" spans="1:5" x14ac:dyDescent="0.2">
      <c r="B11">
        <v>0.44656488549618323</v>
      </c>
      <c r="C11">
        <v>0.3282442748091603</v>
      </c>
      <c r="D11">
        <v>0.22519083969465647</v>
      </c>
      <c r="E11">
        <v>1</v>
      </c>
    </row>
  </sheetData>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33DA5-AC11-8048-B84F-F2465BE0B1F2}">
  <dimension ref="A3:N30"/>
  <sheetViews>
    <sheetView topLeftCell="A3" zoomScale="150" zoomScaleNormal="150" workbookViewId="0">
      <selection activeCell="A27" sqref="A27:B30"/>
    </sheetView>
  </sheetViews>
  <sheetFormatPr baseColWidth="10" defaultRowHeight="15" x14ac:dyDescent="0.2"/>
  <cols>
    <col min="1" max="1" width="14.83203125" customWidth="1"/>
    <col min="2" max="2" width="9.6640625" customWidth="1"/>
    <col min="3" max="9" width="10.1640625" bestFit="1" customWidth="1"/>
    <col min="10" max="10" width="8.6640625" bestFit="1" customWidth="1"/>
    <col min="11" max="12" width="10.1640625" bestFit="1" customWidth="1"/>
    <col min="13" max="13" width="9.33203125" customWidth="1"/>
    <col min="14" max="14" width="6.5" customWidth="1"/>
  </cols>
  <sheetData>
    <row r="3" spans="1:14" x14ac:dyDescent="0.2">
      <c r="A3" s="4" t="s">
        <v>479</v>
      </c>
      <c r="B3" s="4" t="s">
        <v>461</v>
      </c>
    </row>
    <row r="4" spans="1:14" x14ac:dyDescent="0.2">
      <c r="A4" s="4" t="s">
        <v>463</v>
      </c>
      <c r="B4" t="s">
        <v>19</v>
      </c>
      <c r="C4" t="s">
        <v>36</v>
      </c>
      <c r="D4" t="s">
        <v>53</v>
      </c>
      <c r="E4" t="s">
        <v>46</v>
      </c>
      <c r="F4" t="s">
        <v>41</v>
      </c>
      <c r="G4" t="s">
        <v>30</v>
      </c>
      <c r="H4" t="s">
        <v>152</v>
      </c>
      <c r="I4" t="s">
        <v>107</v>
      </c>
      <c r="J4" t="s">
        <v>151</v>
      </c>
      <c r="K4" t="s">
        <v>241</v>
      </c>
      <c r="L4" t="s">
        <v>66</v>
      </c>
      <c r="M4" t="s">
        <v>10</v>
      </c>
      <c r="N4" t="s">
        <v>462</v>
      </c>
    </row>
    <row r="5" spans="1:14" x14ac:dyDescent="0.2">
      <c r="A5" s="5" t="s">
        <v>7</v>
      </c>
      <c r="B5" s="3">
        <v>17</v>
      </c>
      <c r="C5" s="3">
        <v>24</v>
      </c>
      <c r="D5" s="3">
        <v>7</v>
      </c>
      <c r="E5" s="3">
        <v>12</v>
      </c>
      <c r="F5" s="3">
        <v>2</v>
      </c>
      <c r="G5" s="3">
        <v>2</v>
      </c>
      <c r="H5" s="3">
        <v>1</v>
      </c>
      <c r="I5" s="3">
        <v>1</v>
      </c>
      <c r="J5" s="3"/>
      <c r="K5" s="3"/>
      <c r="L5" s="3"/>
      <c r="M5" s="3">
        <v>51</v>
      </c>
      <c r="N5" s="3">
        <v>117</v>
      </c>
    </row>
    <row r="6" spans="1:14" x14ac:dyDescent="0.2">
      <c r="A6" s="5" t="s">
        <v>31</v>
      </c>
      <c r="B6" s="3">
        <v>14</v>
      </c>
      <c r="C6" s="3">
        <v>12</v>
      </c>
      <c r="D6" s="3">
        <v>12</v>
      </c>
      <c r="E6" s="3">
        <v>11</v>
      </c>
      <c r="F6" s="3">
        <v>5</v>
      </c>
      <c r="G6" s="3">
        <v>5</v>
      </c>
      <c r="H6" s="3">
        <v>1</v>
      </c>
      <c r="I6" s="3">
        <v>6</v>
      </c>
      <c r="J6" s="3"/>
      <c r="K6" s="3">
        <v>2</v>
      </c>
      <c r="L6" s="3"/>
      <c r="M6" s="3">
        <v>18</v>
      </c>
      <c r="N6" s="3">
        <v>86</v>
      </c>
    </row>
    <row r="7" spans="1:14" x14ac:dyDescent="0.2">
      <c r="A7" s="5" t="s">
        <v>18</v>
      </c>
      <c r="B7" s="3">
        <v>2</v>
      </c>
      <c r="C7" s="3">
        <v>7</v>
      </c>
      <c r="D7" s="3">
        <v>3</v>
      </c>
      <c r="E7" s="3">
        <v>10</v>
      </c>
      <c r="F7" s="3">
        <v>9</v>
      </c>
      <c r="G7" s="3">
        <v>4</v>
      </c>
      <c r="H7" s="3">
        <v>1</v>
      </c>
      <c r="I7" s="3">
        <v>7</v>
      </c>
      <c r="J7" s="3">
        <v>1</v>
      </c>
      <c r="K7" s="3">
        <v>1</v>
      </c>
      <c r="L7" s="3">
        <v>2</v>
      </c>
      <c r="M7" s="3">
        <v>12</v>
      </c>
      <c r="N7" s="3">
        <v>59</v>
      </c>
    </row>
    <row r="8" spans="1:14" x14ac:dyDescent="0.2">
      <c r="A8" s="5" t="s">
        <v>462</v>
      </c>
      <c r="B8" s="3">
        <v>33</v>
      </c>
      <c r="C8" s="3">
        <v>43</v>
      </c>
      <c r="D8" s="3">
        <v>22</v>
      </c>
      <c r="E8" s="3">
        <v>33</v>
      </c>
      <c r="F8" s="3">
        <v>16</v>
      </c>
      <c r="G8" s="3">
        <v>11</v>
      </c>
      <c r="H8" s="3">
        <v>3</v>
      </c>
      <c r="I8" s="3">
        <v>14</v>
      </c>
      <c r="J8" s="3">
        <v>1</v>
      </c>
      <c r="K8" s="3">
        <v>3</v>
      </c>
      <c r="L8" s="3">
        <v>2</v>
      </c>
      <c r="M8" s="3">
        <v>81</v>
      </c>
      <c r="N8" s="3">
        <v>262</v>
      </c>
    </row>
    <row r="14" spans="1:14" x14ac:dyDescent="0.2">
      <c r="A14" t="s">
        <v>479</v>
      </c>
      <c r="B14" t="s">
        <v>461</v>
      </c>
    </row>
    <row r="15" spans="1:14" x14ac:dyDescent="0.2">
      <c r="A15" t="s">
        <v>463</v>
      </c>
      <c r="B15" s="169">
        <v>150</v>
      </c>
      <c r="C15" s="169">
        <v>200</v>
      </c>
      <c r="D15" s="169">
        <v>250</v>
      </c>
      <c r="E15" s="169">
        <v>300</v>
      </c>
      <c r="F15" s="169">
        <v>350</v>
      </c>
      <c r="G15" s="169">
        <v>400</v>
      </c>
      <c r="H15" s="169">
        <v>450</v>
      </c>
      <c r="I15" s="169">
        <v>500</v>
      </c>
      <c r="J15" s="169">
        <v>550</v>
      </c>
      <c r="K15" s="169">
        <v>600</v>
      </c>
      <c r="L15" s="169">
        <v>650</v>
      </c>
      <c r="M15" s="169">
        <v>75</v>
      </c>
      <c r="N15" t="s">
        <v>462</v>
      </c>
    </row>
    <row r="16" spans="1:14" x14ac:dyDescent="0.2">
      <c r="A16" t="s">
        <v>7</v>
      </c>
      <c r="B16">
        <v>17</v>
      </c>
      <c r="C16">
        <v>24</v>
      </c>
      <c r="D16">
        <v>7</v>
      </c>
      <c r="E16">
        <v>12</v>
      </c>
      <c r="F16">
        <v>2</v>
      </c>
      <c r="G16">
        <v>2</v>
      </c>
      <c r="H16">
        <v>1</v>
      </c>
      <c r="I16">
        <v>1</v>
      </c>
      <c r="M16">
        <v>51</v>
      </c>
      <c r="N16">
        <v>117</v>
      </c>
    </row>
    <row r="17" spans="1:14" x14ac:dyDescent="0.2">
      <c r="A17" t="s">
        <v>31</v>
      </c>
      <c r="B17">
        <v>14</v>
      </c>
      <c r="C17">
        <v>12</v>
      </c>
      <c r="D17">
        <v>12</v>
      </c>
      <c r="E17">
        <v>11</v>
      </c>
      <c r="F17">
        <v>5</v>
      </c>
      <c r="G17">
        <v>5</v>
      </c>
      <c r="H17">
        <v>1</v>
      </c>
      <c r="I17">
        <v>6</v>
      </c>
      <c r="K17">
        <v>2</v>
      </c>
      <c r="M17">
        <v>18</v>
      </c>
      <c r="N17">
        <v>86</v>
      </c>
    </row>
    <row r="18" spans="1:14" x14ac:dyDescent="0.2">
      <c r="A18" t="s">
        <v>18</v>
      </c>
      <c r="B18">
        <v>2</v>
      </c>
      <c r="C18">
        <v>7</v>
      </c>
      <c r="D18">
        <v>3</v>
      </c>
      <c r="E18">
        <v>10</v>
      </c>
      <c r="F18">
        <v>9</v>
      </c>
      <c r="G18">
        <v>4</v>
      </c>
      <c r="H18">
        <v>1</v>
      </c>
      <c r="I18">
        <v>7</v>
      </c>
      <c r="J18">
        <v>1</v>
      </c>
      <c r="K18">
        <v>1</v>
      </c>
      <c r="L18">
        <v>2</v>
      </c>
      <c r="M18">
        <v>12</v>
      </c>
      <c r="N18">
        <v>59</v>
      </c>
    </row>
    <row r="19" spans="1:14" x14ac:dyDescent="0.2">
      <c r="A19" t="s">
        <v>462</v>
      </c>
      <c r="B19">
        <v>33</v>
      </c>
      <c r="C19">
        <v>43</v>
      </c>
      <c r="D19">
        <v>22</v>
      </c>
      <c r="E19">
        <v>33</v>
      </c>
      <c r="F19">
        <v>16</v>
      </c>
      <c r="G19">
        <v>11</v>
      </c>
      <c r="H19">
        <v>3</v>
      </c>
      <c r="I19">
        <v>14</v>
      </c>
      <c r="J19">
        <v>1</v>
      </c>
      <c r="K19">
        <v>3</v>
      </c>
      <c r="L19">
        <v>2</v>
      </c>
      <c r="M19">
        <v>81</v>
      </c>
      <c r="N19">
        <v>262</v>
      </c>
    </row>
    <row r="20" spans="1:14" ht="16" thickBot="1" x14ac:dyDescent="0.25"/>
    <row r="21" spans="1:14" x14ac:dyDescent="0.2">
      <c r="A21" s="172" t="s">
        <v>7</v>
      </c>
      <c r="B21" s="170">
        <f>B$15*B16</f>
        <v>2550</v>
      </c>
      <c r="C21" s="170">
        <f t="shared" ref="C21:L21" si="0">C$15*C16</f>
        <v>4800</v>
      </c>
      <c r="D21" s="170">
        <f t="shared" si="0"/>
        <v>1750</v>
      </c>
      <c r="E21" s="170">
        <f t="shared" si="0"/>
        <v>3600</v>
      </c>
      <c r="F21" s="170">
        <f t="shared" si="0"/>
        <v>700</v>
      </c>
      <c r="G21" s="170">
        <f t="shared" si="0"/>
        <v>800</v>
      </c>
      <c r="H21" s="170">
        <f t="shared" si="0"/>
        <v>450</v>
      </c>
      <c r="I21" s="170">
        <f t="shared" si="0"/>
        <v>500</v>
      </c>
      <c r="J21" s="170">
        <f t="shared" si="0"/>
        <v>0</v>
      </c>
      <c r="K21" s="170">
        <f t="shared" si="0"/>
        <v>0</v>
      </c>
      <c r="L21" s="170">
        <f t="shared" si="0"/>
        <v>0</v>
      </c>
      <c r="M21" s="170">
        <f t="shared" ref="M21" si="1">M$15*M16</f>
        <v>3825</v>
      </c>
      <c r="N21" s="173">
        <f>(SUM(B21:M21)/N16)</f>
        <v>162.17948717948718</v>
      </c>
    </row>
    <row r="22" spans="1:14" x14ac:dyDescent="0.2">
      <c r="A22" s="174" t="s">
        <v>31</v>
      </c>
      <c r="B22" s="42">
        <f t="shared" ref="B22:L24" si="2">B$15*B17</f>
        <v>2100</v>
      </c>
      <c r="C22" s="42">
        <f t="shared" si="2"/>
        <v>2400</v>
      </c>
      <c r="D22" s="42">
        <f t="shared" si="2"/>
        <v>3000</v>
      </c>
      <c r="E22" s="42">
        <f t="shared" si="2"/>
        <v>3300</v>
      </c>
      <c r="F22" s="42">
        <f t="shared" si="2"/>
        <v>1750</v>
      </c>
      <c r="G22" s="42">
        <f t="shared" si="2"/>
        <v>2000</v>
      </c>
      <c r="H22" s="42">
        <f t="shared" si="2"/>
        <v>450</v>
      </c>
      <c r="I22" s="42">
        <f t="shared" si="2"/>
        <v>3000</v>
      </c>
      <c r="J22" s="42">
        <f t="shared" si="2"/>
        <v>0</v>
      </c>
      <c r="K22" s="42">
        <f t="shared" si="2"/>
        <v>1200</v>
      </c>
      <c r="L22" s="42">
        <f t="shared" si="2"/>
        <v>0</v>
      </c>
      <c r="M22" s="42">
        <f t="shared" ref="M22" si="3">M$15*M17</f>
        <v>1350</v>
      </c>
      <c r="N22" s="43">
        <f>(SUM(B22:M22)/N17)</f>
        <v>238.95348837209303</v>
      </c>
    </row>
    <row r="23" spans="1:14" x14ac:dyDescent="0.2">
      <c r="A23" s="174" t="s">
        <v>18</v>
      </c>
      <c r="B23" s="42">
        <f t="shared" si="2"/>
        <v>300</v>
      </c>
      <c r="C23" s="42">
        <f t="shared" si="2"/>
        <v>1400</v>
      </c>
      <c r="D23" s="42">
        <f t="shared" si="2"/>
        <v>750</v>
      </c>
      <c r="E23" s="42">
        <f t="shared" si="2"/>
        <v>3000</v>
      </c>
      <c r="F23" s="42">
        <f t="shared" si="2"/>
        <v>3150</v>
      </c>
      <c r="G23" s="42">
        <f t="shared" si="2"/>
        <v>1600</v>
      </c>
      <c r="H23" s="42">
        <f t="shared" si="2"/>
        <v>450</v>
      </c>
      <c r="I23" s="42">
        <f t="shared" si="2"/>
        <v>3500</v>
      </c>
      <c r="J23" s="42">
        <f t="shared" si="2"/>
        <v>550</v>
      </c>
      <c r="K23" s="42">
        <f t="shared" si="2"/>
        <v>600</v>
      </c>
      <c r="L23" s="42">
        <f t="shared" si="2"/>
        <v>1300</v>
      </c>
      <c r="M23" s="42">
        <f t="shared" ref="M23:M24" si="4">M$15*M18</f>
        <v>900</v>
      </c>
      <c r="N23" s="43">
        <f>(SUM(B23:M23)/N18)</f>
        <v>296.61016949152543</v>
      </c>
    </row>
    <row r="24" spans="1:14" ht="16" thickBot="1" x14ac:dyDescent="0.25">
      <c r="A24" s="175" t="s">
        <v>462</v>
      </c>
      <c r="B24" s="171">
        <f t="shared" si="2"/>
        <v>4950</v>
      </c>
      <c r="C24" s="171">
        <f t="shared" si="2"/>
        <v>8600</v>
      </c>
      <c r="D24" s="171">
        <f t="shared" si="2"/>
        <v>5500</v>
      </c>
      <c r="E24" s="171">
        <f t="shared" si="2"/>
        <v>9900</v>
      </c>
      <c r="F24" s="171">
        <f t="shared" si="2"/>
        <v>5600</v>
      </c>
      <c r="G24" s="171">
        <f t="shared" si="2"/>
        <v>4400</v>
      </c>
      <c r="H24" s="171">
        <f t="shared" si="2"/>
        <v>1350</v>
      </c>
      <c r="I24" s="171">
        <f t="shared" si="2"/>
        <v>7000</v>
      </c>
      <c r="J24" s="171">
        <f t="shared" si="2"/>
        <v>550</v>
      </c>
      <c r="K24" s="171">
        <f t="shared" si="2"/>
        <v>1800</v>
      </c>
      <c r="L24" s="171">
        <f t="shared" si="2"/>
        <v>1300</v>
      </c>
      <c r="M24" s="171">
        <f t="shared" si="4"/>
        <v>6075</v>
      </c>
      <c r="N24" s="176">
        <f>(SUM(B24:M24)/N19)</f>
        <v>217.65267175572518</v>
      </c>
    </row>
    <row r="25" spans="1:14" ht="16" thickBot="1" x14ac:dyDescent="0.25"/>
    <row r="26" spans="1:14" ht="32" x14ac:dyDescent="0.2">
      <c r="A26" s="218" t="s">
        <v>542</v>
      </c>
      <c r="B26" s="219" t="s">
        <v>543</v>
      </c>
    </row>
    <row r="27" spans="1:14" x14ac:dyDescent="0.2">
      <c r="A27" s="214" t="s">
        <v>7</v>
      </c>
      <c r="B27" s="215">
        <v>162.17948717948718</v>
      </c>
    </row>
    <row r="28" spans="1:14" x14ac:dyDescent="0.2">
      <c r="A28" s="214" t="s">
        <v>31</v>
      </c>
      <c r="B28" s="215">
        <v>238.95348837209303</v>
      </c>
    </row>
    <row r="29" spans="1:14" x14ac:dyDescent="0.2">
      <c r="A29" s="214" t="s">
        <v>18</v>
      </c>
      <c r="B29" s="215">
        <v>296.61016949152543</v>
      </c>
    </row>
    <row r="30" spans="1:14" ht="16" thickBot="1" x14ac:dyDescent="0.25">
      <c r="A30" s="216" t="s">
        <v>541</v>
      </c>
      <c r="B30" s="217">
        <v>217.65267175572518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7A007-0245-194F-B880-1F9F4B132B87}">
  <dimension ref="A3:L44"/>
  <sheetViews>
    <sheetView topLeftCell="A6" workbookViewId="0">
      <selection activeCell="B36" sqref="B36"/>
    </sheetView>
  </sheetViews>
  <sheetFormatPr baseColWidth="10" defaultRowHeight="15" x14ac:dyDescent="0.2"/>
  <cols>
    <col min="1" max="1" width="24.1640625" bestFit="1" customWidth="1"/>
    <col min="2" max="2" width="14.83203125" bestFit="1" customWidth="1"/>
    <col min="3" max="3" width="8.6640625" customWidth="1"/>
    <col min="4" max="9" width="5.1640625" bestFit="1" customWidth="1"/>
    <col min="10" max="10" width="5.6640625" customWidth="1"/>
    <col min="11" max="11" width="6.33203125" customWidth="1"/>
    <col min="12" max="12" width="10" bestFit="1" customWidth="1"/>
  </cols>
  <sheetData>
    <row r="3" spans="1:12" x14ac:dyDescent="0.2">
      <c r="A3" s="23"/>
      <c r="B3" s="23" t="s">
        <v>461</v>
      </c>
      <c r="C3" s="23"/>
      <c r="D3" s="23"/>
      <c r="E3" s="23"/>
      <c r="F3" s="23"/>
      <c r="G3" s="23"/>
      <c r="H3" s="23"/>
      <c r="I3" s="23"/>
      <c r="J3" s="23"/>
      <c r="K3" s="23"/>
      <c r="L3" s="23"/>
    </row>
    <row r="4" spans="1:12" x14ac:dyDescent="0.2">
      <c r="A4" s="23"/>
      <c r="B4" s="23" t="s">
        <v>19</v>
      </c>
      <c r="C4" s="23" t="s">
        <v>36</v>
      </c>
      <c r="D4" s="23" t="s">
        <v>53</v>
      </c>
      <c r="E4" s="23" t="s">
        <v>46</v>
      </c>
      <c r="F4" s="23" t="s">
        <v>41</v>
      </c>
      <c r="G4" s="23" t="s">
        <v>30</v>
      </c>
      <c r="H4" s="23" t="s">
        <v>152</v>
      </c>
      <c r="I4" s="23" t="s">
        <v>107</v>
      </c>
      <c r="J4" s="23" t="s">
        <v>165</v>
      </c>
      <c r="K4" s="23" t="s">
        <v>10</v>
      </c>
      <c r="L4" s="23" t="s">
        <v>462</v>
      </c>
    </row>
    <row r="5" spans="1:12" x14ac:dyDescent="0.2">
      <c r="A5" s="23" t="s">
        <v>481</v>
      </c>
      <c r="B5" s="24">
        <v>45</v>
      </c>
      <c r="C5" s="24">
        <v>40</v>
      </c>
      <c r="D5" s="24">
        <v>26</v>
      </c>
      <c r="E5" s="24">
        <v>23</v>
      </c>
      <c r="F5" s="24">
        <v>2</v>
      </c>
      <c r="G5" s="24">
        <v>5</v>
      </c>
      <c r="H5" s="24">
        <v>2</v>
      </c>
      <c r="I5" s="24">
        <v>4</v>
      </c>
      <c r="J5" s="24">
        <v>16</v>
      </c>
      <c r="K5" s="24">
        <v>99</v>
      </c>
      <c r="L5" s="24">
        <v>262</v>
      </c>
    </row>
    <row r="8" spans="1:12" ht="16" thickBot="1" x14ac:dyDescent="0.25"/>
    <row r="9" spans="1:12" ht="32" x14ac:dyDescent="0.2">
      <c r="A9" s="152"/>
      <c r="B9" s="162" t="s">
        <v>165</v>
      </c>
      <c r="C9" s="162" t="s">
        <v>10</v>
      </c>
      <c r="D9" s="116" t="s">
        <v>19</v>
      </c>
      <c r="E9" s="116" t="s">
        <v>36</v>
      </c>
      <c r="F9" s="116" t="s">
        <v>53</v>
      </c>
      <c r="G9" s="116" t="s">
        <v>46</v>
      </c>
      <c r="H9" s="116" t="s">
        <v>41</v>
      </c>
      <c r="I9" s="116" t="s">
        <v>30</v>
      </c>
      <c r="J9" s="116" t="s">
        <v>152</v>
      </c>
      <c r="K9" s="116" t="s">
        <v>107</v>
      </c>
      <c r="L9" s="117" t="s">
        <v>462</v>
      </c>
    </row>
    <row r="10" spans="1:12" x14ac:dyDescent="0.2">
      <c r="A10" s="156" t="s">
        <v>516</v>
      </c>
      <c r="B10" s="154">
        <v>16</v>
      </c>
      <c r="C10" s="154">
        <v>99</v>
      </c>
      <c r="D10" s="154">
        <v>45</v>
      </c>
      <c r="E10" s="154">
        <v>40</v>
      </c>
      <c r="F10" s="154">
        <v>26</v>
      </c>
      <c r="G10" s="154">
        <v>23</v>
      </c>
      <c r="H10" s="154">
        <v>2</v>
      </c>
      <c r="I10" s="154">
        <v>5</v>
      </c>
      <c r="J10" s="154">
        <v>2</v>
      </c>
      <c r="K10" s="154">
        <v>4</v>
      </c>
      <c r="L10" s="155">
        <v>262</v>
      </c>
    </row>
    <row r="11" spans="1:12" x14ac:dyDescent="0.2">
      <c r="A11" s="156"/>
      <c r="B11" s="157">
        <f>B10/$L10</f>
        <v>6.1068702290076333E-2</v>
      </c>
      <c r="C11" s="157">
        <f t="shared" ref="C11:K11" si="0">C10/$L10</f>
        <v>0.37786259541984735</v>
      </c>
      <c r="D11" s="157">
        <f t="shared" si="0"/>
        <v>0.1717557251908397</v>
      </c>
      <c r="E11" s="157">
        <f t="shared" si="0"/>
        <v>0.15267175572519084</v>
      </c>
      <c r="F11" s="157">
        <f t="shared" si="0"/>
        <v>9.9236641221374045E-2</v>
      </c>
      <c r="G11" s="157">
        <f t="shared" si="0"/>
        <v>8.7786259541984726E-2</v>
      </c>
      <c r="H11" s="157">
        <f t="shared" si="0"/>
        <v>7.6335877862595417E-3</v>
      </c>
      <c r="I11" s="157">
        <f t="shared" si="0"/>
        <v>1.9083969465648856E-2</v>
      </c>
      <c r="J11" s="157">
        <f t="shared" si="0"/>
        <v>7.6335877862595417E-3</v>
      </c>
      <c r="K11" s="157">
        <f t="shared" si="0"/>
        <v>1.5267175572519083E-2</v>
      </c>
      <c r="L11" s="158">
        <f>SUM(B11:K11)</f>
        <v>1</v>
      </c>
    </row>
    <row r="12" spans="1:12" x14ac:dyDescent="0.2">
      <c r="A12" s="156"/>
      <c r="B12" s="154"/>
      <c r="C12" s="154"/>
      <c r="D12" s="154"/>
      <c r="E12" s="154"/>
      <c r="F12" s="154"/>
      <c r="G12" s="154"/>
      <c r="H12" s="154"/>
      <c r="I12" s="154"/>
      <c r="J12" s="154"/>
      <c r="K12" s="154"/>
      <c r="L12" s="155"/>
    </row>
    <row r="13" spans="1:12" x14ac:dyDescent="0.2">
      <c r="A13" s="156" t="s">
        <v>482</v>
      </c>
      <c r="B13" s="154">
        <f t="shared" ref="B13:I13" si="1">C13+B10</f>
        <v>262</v>
      </c>
      <c r="C13" s="154">
        <f t="shared" si="1"/>
        <v>246</v>
      </c>
      <c r="D13" s="154">
        <f t="shared" si="1"/>
        <v>147</v>
      </c>
      <c r="E13" s="154">
        <f t="shared" si="1"/>
        <v>102</v>
      </c>
      <c r="F13" s="154">
        <f t="shared" si="1"/>
        <v>62</v>
      </c>
      <c r="G13" s="154">
        <f t="shared" si="1"/>
        <v>36</v>
      </c>
      <c r="H13" s="154">
        <f t="shared" si="1"/>
        <v>13</v>
      </c>
      <c r="I13" s="154">
        <f t="shared" si="1"/>
        <v>11</v>
      </c>
      <c r="J13" s="154">
        <f>K13+J10</f>
        <v>6</v>
      </c>
      <c r="K13" s="154">
        <f>K10</f>
        <v>4</v>
      </c>
      <c r="L13" s="155"/>
    </row>
    <row r="14" spans="1:12" ht="16" thickBot="1" x14ac:dyDescent="0.25">
      <c r="A14" s="159"/>
      <c r="B14" s="163"/>
      <c r="C14" s="160">
        <f>C13/$B13</f>
        <v>0.93893129770992367</v>
      </c>
      <c r="D14" s="160">
        <f t="shared" ref="D14:K14" si="2">D13/$B13</f>
        <v>0.56106870229007633</v>
      </c>
      <c r="E14" s="160">
        <f t="shared" si="2"/>
        <v>0.38931297709923662</v>
      </c>
      <c r="F14" s="160">
        <f t="shared" si="2"/>
        <v>0.23664122137404581</v>
      </c>
      <c r="G14" s="160">
        <f t="shared" si="2"/>
        <v>0.13740458015267176</v>
      </c>
      <c r="H14" s="160">
        <f t="shared" si="2"/>
        <v>4.9618320610687022E-2</v>
      </c>
      <c r="I14" s="160">
        <f t="shared" si="2"/>
        <v>4.1984732824427481E-2</v>
      </c>
      <c r="J14" s="160">
        <f t="shared" si="2"/>
        <v>2.2900763358778626E-2</v>
      </c>
      <c r="K14" s="160">
        <f t="shared" si="2"/>
        <v>1.5267175572519083E-2</v>
      </c>
      <c r="L14" s="161"/>
    </row>
    <row r="15" spans="1:12" x14ac:dyDescent="0.2">
      <c r="A15" s="22"/>
      <c r="B15" s="22"/>
      <c r="C15" s="22"/>
      <c r="D15" s="22"/>
      <c r="E15" s="22"/>
      <c r="F15" s="22"/>
      <c r="G15" s="22"/>
      <c r="H15" s="22"/>
      <c r="I15" s="22"/>
      <c r="J15" s="22"/>
      <c r="K15" s="22"/>
      <c r="L15" s="22"/>
    </row>
    <row r="16" spans="1:12" x14ac:dyDescent="0.2">
      <c r="A16" s="22"/>
      <c r="B16" s="22"/>
      <c r="C16" s="22"/>
      <c r="D16" s="22"/>
      <c r="E16" s="22"/>
      <c r="F16" s="22"/>
      <c r="G16" s="22"/>
      <c r="H16" s="22"/>
      <c r="I16" s="22"/>
      <c r="J16" s="22"/>
      <c r="K16" s="22"/>
      <c r="L16" s="22"/>
    </row>
    <row r="17" spans="1:12" x14ac:dyDescent="0.2">
      <c r="A17" s="22"/>
      <c r="B17" s="22"/>
      <c r="C17" s="22"/>
      <c r="D17" s="22"/>
      <c r="E17" s="22"/>
      <c r="F17" s="22"/>
      <c r="G17" s="22"/>
      <c r="H17" s="22"/>
      <c r="I17" s="22"/>
      <c r="J17" s="22"/>
      <c r="K17" s="22"/>
      <c r="L17" s="22"/>
    </row>
    <row r="18" spans="1:12" x14ac:dyDescent="0.2">
      <c r="B18" t="s">
        <v>165</v>
      </c>
      <c r="C18" t="s">
        <v>10</v>
      </c>
      <c r="D18" t="s">
        <v>19</v>
      </c>
      <c r="E18" t="s">
        <v>36</v>
      </c>
      <c r="F18" t="s">
        <v>53</v>
      </c>
      <c r="G18" t="s">
        <v>46</v>
      </c>
      <c r="H18" t="s">
        <v>41</v>
      </c>
      <c r="I18" t="s">
        <v>30</v>
      </c>
      <c r="J18" t="s">
        <v>152</v>
      </c>
      <c r="K18" t="s">
        <v>107</v>
      </c>
      <c r="L18" t="s">
        <v>462</v>
      </c>
    </row>
    <row r="19" spans="1:12" x14ac:dyDescent="0.2">
      <c r="A19" t="s">
        <v>510</v>
      </c>
      <c r="B19">
        <v>262</v>
      </c>
      <c r="C19">
        <v>246</v>
      </c>
      <c r="D19">
        <v>147</v>
      </c>
      <c r="E19">
        <v>102</v>
      </c>
      <c r="F19">
        <v>62</v>
      </c>
      <c r="G19">
        <v>36</v>
      </c>
      <c r="H19">
        <v>13</v>
      </c>
      <c r="I19">
        <v>11</v>
      </c>
      <c r="J19">
        <v>6</v>
      </c>
      <c r="K19">
        <v>4</v>
      </c>
    </row>
    <row r="20" spans="1:12" x14ac:dyDescent="0.2">
      <c r="C20">
        <v>0.93893129770992367</v>
      </c>
      <c r="D20">
        <v>0.56106870229007633</v>
      </c>
      <c r="E20">
        <v>0.38931297709923662</v>
      </c>
      <c r="F20">
        <v>0.23664122137404581</v>
      </c>
      <c r="G20">
        <v>0.13740458015267176</v>
      </c>
      <c r="H20">
        <v>4.9618320610687022E-2</v>
      </c>
      <c r="I20">
        <v>4.1984732824427481E-2</v>
      </c>
      <c r="J20">
        <v>2.2900763358778626E-2</v>
      </c>
      <c r="K20">
        <v>1.5267175572519083E-2</v>
      </c>
    </row>
    <row r="23" spans="1:12" x14ac:dyDescent="0.2">
      <c r="B23" t="s">
        <v>165</v>
      </c>
      <c r="C23" t="s">
        <v>10</v>
      </c>
      <c r="D23" t="s">
        <v>19</v>
      </c>
      <c r="E23" t="s">
        <v>36</v>
      </c>
      <c r="F23" t="s">
        <v>53</v>
      </c>
      <c r="G23" t="s">
        <v>46</v>
      </c>
      <c r="H23" t="s">
        <v>41</v>
      </c>
      <c r="I23" t="s">
        <v>30</v>
      </c>
      <c r="J23" t="s">
        <v>152</v>
      </c>
      <c r="K23" t="s">
        <v>107</v>
      </c>
      <c r="L23" t="s">
        <v>462</v>
      </c>
    </row>
    <row r="24" spans="1:12" x14ac:dyDescent="0.2">
      <c r="A24" t="s">
        <v>510</v>
      </c>
      <c r="B24">
        <v>16</v>
      </c>
      <c r="C24">
        <v>99</v>
      </c>
      <c r="D24">
        <v>45</v>
      </c>
      <c r="E24">
        <v>40</v>
      </c>
      <c r="F24">
        <v>26</v>
      </c>
      <c r="G24">
        <v>23</v>
      </c>
      <c r="H24">
        <v>2</v>
      </c>
      <c r="I24">
        <v>5</v>
      </c>
      <c r="J24">
        <v>2</v>
      </c>
      <c r="K24">
        <v>4</v>
      </c>
      <c r="L24">
        <v>262</v>
      </c>
    </row>
    <row r="25" spans="1:12" x14ac:dyDescent="0.2">
      <c r="B25" s="7">
        <v>6.1068702290076333E-2</v>
      </c>
      <c r="C25" s="7">
        <v>0.37786259541984735</v>
      </c>
      <c r="D25" s="7">
        <v>0.1717557251908397</v>
      </c>
      <c r="E25" s="7">
        <v>0.15267175572519084</v>
      </c>
      <c r="F25" s="7">
        <v>9.9236641221374045E-2</v>
      </c>
      <c r="G25" s="7">
        <v>8.7786259541984726E-2</v>
      </c>
      <c r="H25" s="7">
        <v>7.6335877862595417E-3</v>
      </c>
      <c r="I25" s="7">
        <v>1.9083969465648856E-2</v>
      </c>
      <c r="J25" s="7">
        <v>7.6335877862595417E-3</v>
      </c>
      <c r="K25" s="7">
        <v>1.5267175572519083E-2</v>
      </c>
      <c r="L25" s="7">
        <v>1</v>
      </c>
    </row>
    <row r="27" spans="1:12" x14ac:dyDescent="0.2">
      <c r="A27" t="s">
        <v>482</v>
      </c>
      <c r="B27">
        <v>262</v>
      </c>
      <c r="C27">
        <v>246</v>
      </c>
      <c r="D27">
        <v>147</v>
      </c>
      <c r="E27">
        <v>102</v>
      </c>
      <c r="F27">
        <v>62</v>
      </c>
      <c r="G27">
        <v>36</v>
      </c>
      <c r="H27">
        <v>13</v>
      </c>
      <c r="I27">
        <v>11</v>
      </c>
      <c r="J27">
        <v>6</v>
      </c>
      <c r="K27">
        <v>4</v>
      </c>
    </row>
    <row r="28" spans="1:12" x14ac:dyDescent="0.2">
      <c r="C28" s="7">
        <v>0.93893129770992367</v>
      </c>
      <c r="D28" s="7">
        <v>0.56106870229007633</v>
      </c>
      <c r="E28" s="7">
        <v>0.38931297709923662</v>
      </c>
      <c r="F28" s="7">
        <v>0.23664122137404581</v>
      </c>
      <c r="G28" s="7">
        <v>0.13740458015267176</v>
      </c>
      <c r="H28" s="7">
        <v>4.9618320610687022E-2</v>
      </c>
      <c r="I28" s="7">
        <v>4.1984732824427481E-2</v>
      </c>
      <c r="J28" s="7">
        <v>2.2900763358778626E-2</v>
      </c>
      <c r="K28" s="7">
        <v>1.5267175572519083E-2</v>
      </c>
    </row>
    <row r="34" spans="1:2" x14ac:dyDescent="0.2">
      <c r="A34" t="s">
        <v>515</v>
      </c>
      <c r="B34" t="s">
        <v>514</v>
      </c>
    </row>
    <row r="35" spans="1:2" x14ac:dyDescent="0.2">
      <c r="A35">
        <v>0</v>
      </c>
      <c r="B35">
        <v>262</v>
      </c>
    </row>
    <row r="36" spans="1:2" x14ac:dyDescent="0.2">
      <c r="A36">
        <v>75</v>
      </c>
      <c r="B36">
        <v>246</v>
      </c>
    </row>
    <row r="37" spans="1:2" x14ac:dyDescent="0.2">
      <c r="A37">
        <v>150</v>
      </c>
      <c r="B37">
        <v>147</v>
      </c>
    </row>
    <row r="38" spans="1:2" x14ac:dyDescent="0.2">
      <c r="A38">
        <v>200</v>
      </c>
      <c r="B38">
        <v>102</v>
      </c>
    </row>
    <row r="39" spans="1:2" x14ac:dyDescent="0.2">
      <c r="A39">
        <v>250</v>
      </c>
      <c r="B39">
        <v>62</v>
      </c>
    </row>
    <row r="40" spans="1:2" x14ac:dyDescent="0.2">
      <c r="A40">
        <v>300</v>
      </c>
      <c r="B40">
        <v>36</v>
      </c>
    </row>
    <row r="41" spans="1:2" x14ac:dyDescent="0.2">
      <c r="A41">
        <v>350</v>
      </c>
      <c r="B41">
        <v>13</v>
      </c>
    </row>
    <row r="42" spans="1:2" x14ac:dyDescent="0.2">
      <c r="A42">
        <v>400</v>
      </c>
      <c r="B42">
        <v>11</v>
      </c>
    </row>
    <row r="43" spans="1:2" x14ac:dyDescent="0.2">
      <c r="A43">
        <v>450</v>
      </c>
      <c r="B43">
        <v>6</v>
      </c>
    </row>
    <row r="44" spans="1:2" x14ac:dyDescent="0.2">
      <c r="A44">
        <v>500</v>
      </c>
      <c r="B44">
        <v>4</v>
      </c>
    </row>
  </sheetData>
  <pageMargins left="0.7" right="0.7" top="0.75" bottom="0.75" header="0.3" footer="0.3"/>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38C3A-A254-BA4B-ACC4-9FE5B3529D76}">
  <dimension ref="A3:O59"/>
  <sheetViews>
    <sheetView topLeftCell="H37" workbookViewId="0">
      <selection activeCell="B55" sqref="B55:G58"/>
    </sheetView>
  </sheetViews>
  <sheetFormatPr baseColWidth="10" defaultRowHeight="15" x14ac:dyDescent="0.2"/>
  <cols>
    <col min="1" max="1" width="52.1640625" customWidth="1"/>
    <col min="2" max="2" width="14.83203125" bestFit="1" customWidth="1"/>
    <col min="3" max="4" width="7.6640625" bestFit="1" customWidth="1"/>
    <col min="5" max="5" width="9" customWidth="1"/>
    <col min="6" max="6" width="8.6640625" bestFit="1" customWidth="1"/>
    <col min="7" max="7" width="8.83203125" customWidth="1"/>
    <col min="8" max="8" width="6.1640625" bestFit="1" customWidth="1"/>
    <col min="9" max="9" width="7.6640625" bestFit="1" customWidth="1"/>
    <col min="10" max="10" width="6.1640625" bestFit="1" customWidth="1"/>
    <col min="11" max="11" width="7.6640625" bestFit="1" customWidth="1"/>
    <col min="12" max="12" width="11" bestFit="1" customWidth="1"/>
    <col min="13" max="13" width="6.1640625" bestFit="1" customWidth="1"/>
  </cols>
  <sheetData>
    <row r="3" spans="1:12" x14ac:dyDescent="0.2">
      <c r="A3" s="4" t="s">
        <v>534</v>
      </c>
      <c r="B3" s="4" t="s">
        <v>461</v>
      </c>
    </row>
    <row r="4" spans="1:12" x14ac:dyDescent="0.2">
      <c r="A4" s="4" t="s">
        <v>463</v>
      </c>
      <c r="B4">
        <v>0</v>
      </c>
      <c r="C4">
        <v>75</v>
      </c>
      <c r="D4">
        <v>150</v>
      </c>
      <c r="E4">
        <v>200</v>
      </c>
      <c r="F4">
        <v>250</v>
      </c>
      <c r="G4">
        <v>300</v>
      </c>
      <c r="H4">
        <v>350</v>
      </c>
      <c r="I4">
        <v>400</v>
      </c>
      <c r="J4">
        <v>450</v>
      </c>
      <c r="K4">
        <v>500</v>
      </c>
      <c r="L4" t="s">
        <v>462</v>
      </c>
    </row>
    <row r="5" spans="1:12" x14ac:dyDescent="0.2">
      <c r="A5" s="5"/>
      <c r="B5" s="3"/>
      <c r="C5" s="3"/>
      <c r="D5" s="3">
        <v>1</v>
      </c>
      <c r="E5" s="3"/>
      <c r="F5" s="3"/>
      <c r="G5" s="3"/>
      <c r="H5" s="3"/>
      <c r="I5" s="3"/>
      <c r="J5" s="3"/>
      <c r="K5" s="3"/>
      <c r="L5" s="3">
        <v>1</v>
      </c>
    </row>
    <row r="6" spans="1:12" x14ac:dyDescent="0.2">
      <c r="A6" s="5" t="s">
        <v>358</v>
      </c>
      <c r="B6" s="3">
        <v>1</v>
      </c>
      <c r="C6" s="3"/>
      <c r="D6" s="3">
        <v>1</v>
      </c>
      <c r="E6" s="3"/>
      <c r="F6" s="3"/>
      <c r="G6" s="3"/>
      <c r="H6" s="3"/>
      <c r="I6" s="3"/>
      <c r="J6" s="3"/>
      <c r="K6" s="3"/>
      <c r="L6" s="3">
        <v>2</v>
      </c>
    </row>
    <row r="7" spans="1:12" x14ac:dyDescent="0.2">
      <c r="A7" s="5" t="s">
        <v>117</v>
      </c>
      <c r="B7" s="3"/>
      <c r="C7" s="3">
        <v>1</v>
      </c>
      <c r="D7" s="3"/>
      <c r="E7" s="3">
        <v>1</v>
      </c>
      <c r="F7" s="3"/>
      <c r="G7" s="3"/>
      <c r="H7" s="3"/>
      <c r="I7" s="3"/>
      <c r="J7" s="3"/>
      <c r="K7" s="3"/>
      <c r="L7" s="3">
        <v>2</v>
      </c>
    </row>
    <row r="8" spans="1:12" x14ac:dyDescent="0.2">
      <c r="A8" s="5" t="s">
        <v>84</v>
      </c>
      <c r="B8" s="3"/>
      <c r="C8" s="3"/>
      <c r="D8" s="3"/>
      <c r="E8" s="3">
        <v>1</v>
      </c>
      <c r="F8" s="3"/>
      <c r="G8" s="3"/>
      <c r="H8" s="3"/>
      <c r="I8" s="3"/>
      <c r="J8" s="3"/>
      <c r="K8" s="3"/>
      <c r="L8" s="3">
        <v>1</v>
      </c>
    </row>
    <row r="9" spans="1:12" x14ac:dyDescent="0.2">
      <c r="A9" s="5" t="s">
        <v>134</v>
      </c>
      <c r="B9" s="3"/>
      <c r="C9" s="3">
        <v>2</v>
      </c>
      <c r="D9" s="3">
        <v>1</v>
      </c>
      <c r="E9" s="3">
        <v>1</v>
      </c>
      <c r="F9" s="3"/>
      <c r="G9" s="3">
        <v>3</v>
      </c>
      <c r="H9" s="3"/>
      <c r="I9" s="3"/>
      <c r="J9" s="3"/>
      <c r="K9" s="3"/>
      <c r="L9" s="3">
        <v>7</v>
      </c>
    </row>
    <row r="10" spans="1:12" x14ac:dyDescent="0.2">
      <c r="A10" s="5" t="s">
        <v>403</v>
      </c>
      <c r="B10" s="3"/>
      <c r="C10" s="3"/>
      <c r="D10" s="3">
        <v>1</v>
      </c>
      <c r="E10" s="3"/>
      <c r="F10" s="3"/>
      <c r="G10" s="3"/>
      <c r="H10" s="3"/>
      <c r="I10" s="3"/>
      <c r="J10" s="3"/>
      <c r="K10" s="3"/>
      <c r="L10" s="3">
        <v>1</v>
      </c>
    </row>
    <row r="11" spans="1:12" x14ac:dyDescent="0.2">
      <c r="A11" s="5" t="s">
        <v>387</v>
      </c>
      <c r="B11" s="3"/>
      <c r="C11" s="3">
        <v>1</v>
      </c>
      <c r="D11" s="3"/>
      <c r="E11" s="3"/>
      <c r="F11" s="3"/>
      <c r="G11" s="3"/>
      <c r="H11" s="3"/>
      <c r="I11" s="3"/>
      <c r="J11" s="3"/>
      <c r="K11" s="3"/>
      <c r="L11" s="3">
        <v>1</v>
      </c>
    </row>
    <row r="12" spans="1:12" x14ac:dyDescent="0.2">
      <c r="A12" s="5" t="s">
        <v>126</v>
      </c>
      <c r="B12" s="3"/>
      <c r="C12" s="3"/>
      <c r="D12" s="3"/>
      <c r="E12" s="3">
        <v>1</v>
      </c>
      <c r="F12" s="3"/>
      <c r="G12" s="3"/>
      <c r="H12" s="3"/>
      <c r="I12" s="3"/>
      <c r="J12" s="3"/>
      <c r="K12" s="3"/>
      <c r="L12" s="3">
        <v>1</v>
      </c>
    </row>
    <row r="13" spans="1:12" x14ac:dyDescent="0.2">
      <c r="A13" s="5" t="s">
        <v>326</v>
      </c>
      <c r="B13" s="3">
        <v>1</v>
      </c>
      <c r="C13" s="3">
        <v>1</v>
      </c>
      <c r="D13" s="3"/>
      <c r="E13" s="3"/>
      <c r="F13" s="3"/>
      <c r="G13" s="3"/>
      <c r="H13" s="3"/>
      <c r="I13" s="3"/>
      <c r="J13" s="3"/>
      <c r="K13" s="3"/>
      <c r="L13" s="3">
        <v>2</v>
      </c>
    </row>
    <row r="14" spans="1:12" x14ac:dyDescent="0.2">
      <c r="A14" s="5" t="s">
        <v>32</v>
      </c>
      <c r="B14" s="3">
        <v>3</v>
      </c>
      <c r="C14" s="3">
        <v>7</v>
      </c>
      <c r="D14" s="3">
        <v>2</v>
      </c>
      <c r="E14" s="3">
        <v>2</v>
      </c>
      <c r="F14" s="3">
        <v>2</v>
      </c>
      <c r="G14" s="3">
        <v>2</v>
      </c>
      <c r="H14" s="3"/>
      <c r="I14" s="3">
        <v>1</v>
      </c>
      <c r="J14" s="3"/>
      <c r="K14" s="3"/>
      <c r="L14" s="3">
        <v>19</v>
      </c>
    </row>
    <row r="15" spans="1:12" x14ac:dyDescent="0.2">
      <c r="A15" s="5" t="s">
        <v>275</v>
      </c>
      <c r="B15" s="3"/>
      <c r="C15" s="3"/>
      <c r="D15" s="3"/>
      <c r="E15" s="3"/>
      <c r="F15" s="3"/>
      <c r="G15" s="3"/>
      <c r="H15" s="3"/>
      <c r="I15" s="3">
        <v>1</v>
      </c>
      <c r="J15" s="3"/>
      <c r="K15" s="3"/>
      <c r="L15" s="3">
        <v>1</v>
      </c>
    </row>
    <row r="16" spans="1:12" x14ac:dyDescent="0.2">
      <c r="A16" s="5" t="s">
        <v>112</v>
      </c>
      <c r="B16" s="3"/>
      <c r="C16" s="3"/>
      <c r="D16" s="3"/>
      <c r="E16" s="3"/>
      <c r="F16" s="3"/>
      <c r="G16" s="3">
        <v>1</v>
      </c>
      <c r="H16" s="3"/>
      <c r="I16" s="3"/>
      <c r="J16" s="3"/>
      <c r="K16" s="3"/>
      <c r="L16" s="3">
        <v>1</v>
      </c>
    </row>
    <row r="17" spans="1:12" x14ac:dyDescent="0.2">
      <c r="A17" s="5" t="s">
        <v>219</v>
      </c>
      <c r="B17" s="3"/>
      <c r="C17" s="3">
        <v>1</v>
      </c>
      <c r="D17" s="3"/>
      <c r="E17" s="3"/>
      <c r="F17" s="3"/>
      <c r="G17" s="3"/>
      <c r="H17" s="3"/>
      <c r="I17" s="3"/>
      <c r="J17" s="3"/>
      <c r="K17" s="3"/>
      <c r="L17" s="3">
        <v>1</v>
      </c>
    </row>
    <row r="18" spans="1:12" x14ac:dyDescent="0.2">
      <c r="A18" s="5" t="s">
        <v>269</v>
      </c>
      <c r="B18" s="3"/>
      <c r="C18" s="3">
        <v>1</v>
      </c>
      <c r="D18" s="3"/>
      <c r="E18" s="3"/>
      <c r="F18" s="3"/>
      <c r="G18" s="3">
        <v>1</v>
      </c>
      <c r="H18" s="3"/>
      <c r="I18" s="3"/>
      <c r="J18" s="3"/>
      <c r="K18" s="3"/>
      <c r="L18" s="3">
        <v>2</v>
      </c>
    </row>
    <row r="19" spans="1:12" x14ac:dyDescent="0.2">
      <c r="A19" s="5" t="s">
        <v>320</v>
      </c>
      <c r="B19" s="3"/>
      <c r="C19" s="3"/>
      <c r="D19" s="3">
        <v>1</v>
      </c>
      <c r="E19" s="3"/>
      <c r="F19" s="3"/>
      <c r="G19" s="3"/>
      <c r="H19" s="3"/>
      <c r="I19" s="3"/>
      <c r="J19" s="3"/>
      <c r="K19" s="3"/>
      <c r="L19" s="3">
        <v>1</v>
      </c>
    </row>
    <row r="20" spans="1:12" x14ac:dyDescent="0.2">
      <c r="A20" s="5" t="s">
        <v>224</v>
      </c>
      <c r="B20" s="3">
        <v>1</v>
      </c>
      <c r="C20" s="3"/>
      <c r="D20" s="3">
        <v>1</v>
      </c>
      <c r="E20" s="3"/>
      <c r="F20" s="3"/>
      <c r="G20" s="3"/>
      <c r="H20" s="3"/>
      <c r="I20" s="3"/>
      <c r="J20" s="3"/>
      <c r="K20" s="3"/>
      <c r="L20" s="3">
        <v>2</v>
      </c>
    </row>
    <row r="21" spans="1:12" x14ac:dyDescent="0.2">
      <c r="A21" s="5" t="s">
        <v>352</v>
      </c>
      <c r="B21" s="3"/>
      <c r="C21" s="3"/>
      <c r="D21" s="3"/>
      <c r="E21" s="3">
        <v>1</v>
      </c>
      <c r="F21" s="3">
        <v>1</v>
      </c>
      <c r="G21" s="3"/>
      <c r="H21" s="3"/>
      <c r="I21" s="3"/>
      <c r="J21" s="3"/>
      <c r="K21" s="3"/>
      <c r="L21" s="3">
        <v>2</v>
      </c>
    </row>
    <row r="22" spans="1:12" x14ac:dyDescent="0.2">
      <c r="A22" s="5" t="s">
        <v>122</v>
      </c>
      <c r="B22" s="3"/>
      <c r="C22" s="3">
        <v>1</v>
      </c>
      <c r="D22" s="3">
        <v>1</v>
      </c>
      <c r="E22" s="3">
        <v>1</v>
      </c>
      <c r="F22" s="3"/>
      <c r="G22" s="3">
        <v>1</v>
      </c>
      <c r="H22" s="3"/>
      <c r="I22" s="3"/>
      <c r="J22" s="3"/>
      <c r="K22" s="3"/>
      <c r="L22" s="3">
        <v>4</v>
      </c>
    </row>
    <row r="23" spans="1:12" x14ac:dyDescent="0.2">
      <c r="A23" s="5" t="s">
        <v>37</v>
      </c>
      <c r="B23" s="3">
        <v>2</v>
      </c>
      <c r="C23" s="3">
        <v>12</v>
      </c>
      <c r="D23" s="3">
        <v>3</v>
      </c>
      <c r="E23" s="3">
        <v>9</v>
      </c>
      <c r="F23" s="3">
        <v>4</v>
      </c>
      <c r="G23" s="3">
        <v>3</v>
      </c>
      <c r="H23" s="3">
        <v>1</v>
      </c>
      <c r="I23" s="3"/>
      <c r="J23" s="3"/>
      <c r="K23" s="3">
        <v>1</v>
      </c>
      <c r="L23" s="3">
        <v>35</v>
      </c>
    </row>
    <row r="24" spans="1:12" x14ac:dyDescent="0.2">
      <c r="A24" s="5" t="s">
        <v>48</v>
      </c>
      <c r="B24" s="3"/>
      <c r="C24" s="3">
        <v>2</v>
      </c>
      <c r="D24" s="3"/>
      <c r="E24" s="3"/>
      <c r="F24" s="3"/>
      <c r="G24" s="3">
        <v>2</v>
      </c>
      <c r="H24" s="3"/>
      <c r="I24" s="3"/>
      <c r="J24" s="3"/>
      <c r="K24" s="3"/>
      <c r="L24" s="3">
        <v>4</v>
      </c>
    </row>
    <row r="25" spans="1:12" x14ac:dyDescent="0.2">
      <c r="A25" s="5" t="s">
        <v>153</v>
      </c>
      <c r="B25" s="3"/>
      <c r="C25" s="3"/>
      <c r="D25" s="3"/>
      <c r="E25" s="3"/>
      <c r="F25" s="3"/>
      <c r="G25" s="3"/>
      <c r="H25" s="3"/>
      <c r="I25" s="3"/>
      <c r="J25" s="3">
        <v>1</v>
      </c>
      <c r="K25" s="3"/>
      <c r="L25" s="3">
        <v>1</v>
      </c>
    </row>
    <row r="26" spans="1:12" x14ac:dyDescent="0.2">
      <c r="A26" s="5" t="s">
        <v>212</v>
      </c>
      <c r="B26" s="3"/>
      <c r="C26" s="3"/>
      <c r="D26" s="3">
        <v>1</v>
      </c>
      <c r="E26" s="3"/>
      <c r="F26" s="3"/>
      <c r="G26" s="3"/>
      <c r="H26" s="3"/>
      <c r="I26" s="3"/>
      <c r="J26" s="3"/>
      <c r="K26" s="3"/>
      <c r="L26" s="3">
        <v>1</v>
      </c>
    </row>
    <row r="27" spans="1:12" x14ac:dyDescent="0.2">
      <c r="A27" s="5" t="s">
        <v>77</v>
      </c>
      <c r="B27" s="3">
        <v>2</v>
      </c>
      <c r="C27" s="3">
        <v>5</v>
      </c>
      <c r="D27" s="3">
        <v>2</v>
      </c>
      <c r="E27" s="3">
        <v>3</v>
      </c>
      <c r="F27" s="3">
        <v>1</v>
      </c>
      <c r="G27" s="3">
        <v>1</v>
      </c>
      <c r="H27" s="3">
        <v>1</v>
      </c>
      <c r="I27" s="3"/>
      <c r="J27" s="3"/>
      <c r="K27" s="3">
        <v>1</v>
      </c>
      <c r="L27" s="3">
        <v>16</v>
      </c>
    </row>
    <row r="28" spans="1:12" x14ac:dyDescent="0.2">
      <c r="A28" s="5" t="s">
        <v>54</v>
      </c>
      <c r="B28" s="3"/>
      <c r="C28" s="3"/>
      <c r="D28" s="3"/>
      <c r="E28" s="3"/>
      <c r="F28" s="3">
        <v>1</v>
      </c>
      <c r="G28" s="3"/>
      <c r="H28" s="3"/>
      <c r="I28" s="3"/>
      <c r="J28" s="3"/>
      <c r="K28" s="3"/>
      <c r="L28" s="3">
        <v>1</v>
      </c>
    </row>
    <row r="29" spans="1:12" x14ac:dyDescent="0.2">
      <c r="A29" s="5" t="s">
        <v>374</v>
      </c>
      <c r="B29" s="3"/>
      <c r="C29" s="3"/>
      <c r="D29" s="3"/>
      <c r="E29" s="3">
        <v>1</v>
      </c>
      <c r="F29" s="3"/>
      <c r="G29" s="3"/>
      <c r="H29" s="3"/>
      <c r="I29" s="3"/>
      <c r="J29" s="3"/>
      <c r="K29" s="3"/>
      <c r="L29" s="3">
        <v>1</v>
      </c>
    </row>
    <row r="30" spans="1:12" x14ac:dyDescent="0.2">
      <c r="A30" s="5" t="s">
        <v>229</v>
      </c>
      <c r="B30" s="3"/>
      <c r="C30" s="3"/>
      <c r="D30" s="3"/>
      <c r="E30" s="3"/>
      <c r="F30" s="3"/>
      <c r="G30" s="3"/>
      <c r="H30" s="3"/>
      <c r="I30" s="3"/>
      <c r="J30" s="3"/>
      <c r="K30" s="3">
        <v>1</v>
      </c>
      <c r="L30" s="3">
        <v>1</v>
      </c>
    </row>
    <row r="31" spans="1:12" x14ac:dyDescent="0.2">
      <c r="A31" s="5" t="s">
        <v>143</v>
      </c>
      <c r="B31" s="3"/>
      <c r="C31" s="3"/>
      <c r="D31" s="3">
        <v>1</v>
      </c>
      <c r="E31" s="3">
        <v>2</v>
      </c>
      <c r="F31" s="3"/>
      <c r="G31" s="3"/>
      <c r="H31" s="3"/>
      <c r="I31" s="3"/>
      <c r="J31" s="3"/>
      <c r="K31" s="3"/>
      <c r="L31" s="3">
        <v>3</v>
      </c>
    </row>
    <row r="32" spans="1:12" x14ac:dyDescent="0.2">
      <c r="A32" s="5" t="s">
        <v>311</v>
      </c>
      <c r="B32" s="3"/>
      <c r="C32" s="3">
        <v>1</v>
      </c>
      <c r="D32" s="3">
        <v>1</v>
      </c>
      <c r="E32" s="3"/>
      <c r="F32" s="3"/>
      <c r="G32" s="3"/>
      <c r="H32" s="3"/>
      <c r="I32" s="3"/>
      <c r="J32" s="3"/>
      <c r="K32" s="3"/>
      <c r="L32" s="3">
        <v>2</v>
      </c>
    </row>
    <row r="33" spans="1:14" x14ac:dyDescent="0.2">
      <c r="A33" s="5" t="s">
        <v>129</v>
      </c>
      <c r="B33" s="3"/>
      <c r="C33" s="3">
        <v>2</v>
      </c>
      <c r="D33" s="3"/>
      <c r="E33" s="3">
        <v>1</v>
      </c>
      <c r="F33" s="3"/>
      <c r="G33" s="3"/>
      <c r="H33" s="3"/>
      <c r="I33" s="3">
        <v>1</v>
      </c>
      <c r="J33" s="3"/>
      <c r="K33" s="3"/>
      <c r="L33" s="3">
        <v>4</v>
      </c>
    </row>
    <row r="34" spans="1:14" x14ac:dyDescent="0.2">
      <c r="A34" s="5" t="s">
        <v>197</v>
      </c>
      <c r="B34" s="3"/>
      <c r="C34" s="3">
        <v>1</v>
      </c>
      <c r="D34" s="3"/>
      <c r="E34" s="3"/>
      <c r="F34" s="3">
        <v>2</v>
      </c>
      <c r="G34" s="3">
        <v>1</v>
      </c>
      <c r="H34" s="3"/>
      <c r="I34" s="3">
        <v>1</v>
      </c>
      <c r="J34" s="3"/>
      <c r="K34" s="3"/>
      <c r="L34" s="3">
        <v>5</v>
      </c>
    </row>
    <row r="35" spans="1:14" x14ac:dyDescent="0.2">
      <c r="A35" s="5" t="s">
        <v>424</v>
      </c>
      <c r="B35" s="3"/>
      <c r="C35" s="3"/>
      <c r="D35" s="3">
        <v>1</v>
      </c>
      <c r="E35" s="3"/>
      <c r="F35" s="3"/>
      <c r="G35" s="3"/>
      <c r="H35" s="3"/>
      <c r="I35" s="3"/>
      <c r="J35" s="3"/>
      <c r="K35" s="3"/>
      <c r="L35" s="3">
        <v>1</v>
      </c>
    </row>
    <row r="36" spans="1:14" x14ac:dyDescent="0.2">
      <c r="A36" s="5" t="s">
        <v>146</v>
      </c>
      <c r="B36" s="3"/>
      <c r="C36" s="3"/>
      <c r="D36" s="3">
        <v>1</v>
      </c>
      <c r="E36" s="3"/>
      <c r="F36" s="3">
        <v>1</v>
      </c>
      <c r="G36" s="3">
        <v>1</v>
      </c>
      <c r="H36" s="3"/>
      <c r="I36" s="3"/>
      <c r="J36" s="3"/>
      <c r="K36" s="3"/>
      <c r="L36" s="3">
        <v>3</v>
      </c>
    </row>
    <row r="37" spans="1:14" x14ac:dyDescent="0.2">
      <c r="A37" s="5" t="s">
        <v>62</v>
      </c>
      <c r="B37" s="3">
        <v>1</v>
      </c>
      <c r="C37" s="3">
        <v>1</v>
      </c>
      <c r="D37" s="3">
        <v>2</v>
      </c>
      <c r="E37" s="3"/>
      <c r="F37" s="3">
        <v>1</v>
      </c>
      <c r="G37" s="3"/>
      <c r="H37" s="3"/>
      <c r="I37" s="3"/>
      <c r="J37" s="3"/>
      <c r="K37" s="3"/>
      <c r="L37" s="3">
        <v>5</v>
      </c>
    </row>
    <row r="38" spans="1:14" x14ac:dyDescent="0.2">
      <c r="A38" s="5" t="s">
        <v>11</v>
      </c>
      <c r="B38" s="3">
        <v>5</v>
      </c>
      <c r="C38" s="3">
        <v>58</v>
      </c>
      <c r="D38" s="3">
        <v>20</v>
      </c>
      <c r="E38" s="3">
        <v>11</v>
      </c>
      <c r="F38" s="3">
        <v>12</v>
      </c>
      <c r="G38" s="3">
        <v>6</v>
      </c>
      <c r="H38" s="3"/>
      <c r="I38" s="3">
        <v>1</v>
      </c>
      <c r="J38" s="3">
        <v>1</v>
      </c>
      <c r="K38" s="3">
        <v>1</v>
      </c>
      <c r="L38" s="3">
        <v>115</v>
      </c>
    </row>
    <row r="39" spans="1:14" x14ac:dyDescent="0.2">
      <c r="A39" s="5" t="s">
        <v>20</v>
      </c>
      <c r="B39" s="3"/>
      <c r="C39" s="3">
        <v>2</v>
      </c>
      <c r="D39" s="3">
        <v>4</v>
      </c>
      <c r="E39" s="3">
        <v>5</v>
      </c>
      <c r="F39" s="3">
        <v>1</v>
      </c>
      <c r="G39" s="3">
        <v>1</v>
      </c>
      <c r="H39" s="3"/>
      <c r="I39" s="3"/>
      <c r="J39" s="3"/>
      <c r="K39" s="3"/>
      <c r="L39" s="3">
        <v>13</v>
      </c>
    </row>
    <row r="40" spans="1:14" x14ac:dyDescent="0.2">
      <c r="A40" s="5" t="s">
        <v>462</v>
      </c>
      <c r="B40" s="3">
        <v>16</v>
      </c>
      <c r="C40" s="3">
        <v>99</v>
      </c>
      <c r="D40" s="3">
        <v>45</v>
      </c>
      <c r="E40" s="3">
        <v>40</v>
      </c>
      <c r="F40" s="3">
        <v>26</v>
      </c>
      <c r="G40" s="3">
        <v>23</v>
      </c>
      <c r="H40" s="3">
        <v>2</v>
      </c>
      <c r="I40" s="3">
        <v>5</v>
      </c>
      <c r="J40" s="3">
        <v>2</v>
      </c>
      <c r="K40" s="3">
        <v>4</v>
      </c>
      <c r="L40" s="3">
        <v>262</v>
      </c>
    </row>
    <row r="43" spans="1:14" x14ac:dyDescent="0.2">
      <c r="A43" t="s">
        <v>463</v>
      </c>
      <c r="B43" s="169">
        <v>0</v>
      </c>
      <c r="C43" s="169">
        <v>75</v>
      </c>
      <c r="D43" s="169">
        <v>150</v>
      </c>
      <c r="E43" s="169">
        <v>200</v>
      </c>
      <c r="F43" s="169">
        <v>250</v>
      </c>
      <c r="G43" s="169">
        <v>300</v>
      </c>
      <c r="H43" s="169">
        <v>350</v>
      </c>
      <c r="I43" s="169">
        <v>400</v>
      </c>
      <c r="J43" s="169">
        <v>450</v>
      </c>
      <c r="K43" s="169">
        <v>500</v>
      </c>
      <c r="L43" s="169" t="s">
        <v>462</v>
      </c>
      <c r="M43" s="169"/>
    </row>
    <row r="44" spans="1:14" x14ac:dyDescent="0.2">
      <c r="A44" t="s">
        <v>11</v>
      </c>
      <c r="B44">
        <v>5</v>
      </c>
      <c r="C44">
        <v>58</v>
      </c>
      <c r="D44">
        <v>20</v>
      </c>
      <c r="E44">
        <v>11</v>
      </c>
      <c r="F44">
        <v>12</v>
      </c>
      <c r="G44">
        <v>6</v>
      </c>
      <c r="I44">
        <v>1</v>
      </c>
      <c r="J44">
        <v>1</v>
      </c>
      <c r="K44">
        <v>1</v>
      </c>
      <c r="L44">
        <v>115</v>
      </c>
    </row>
    <row r="45" spans="1:14" x14ac:dyDescent="0.2">
      <c r="A45" t="s">
        <v>18</v>
      </c>
      <c r="B45">
        <f>B46-B44</f>
        <v>11</v>
      </c>
      <c r="C45">
        <f t="shared" ref="C45:M45" si="0">C46-C44</f>
        <v>41</v>
      </c>
      <c r="D45">
        <f t="shared" si="0"/>
        <v>25</v>
      </c>
      <c r="E45">
        <f t="shared" si="0"/>
        <v>29</v>
      </c>
      <c r="F45">
        <f t="shared" si="0"/>
        <v>14</v>
      </c>
      <c r="G45">
        <f t="shared" si="0"/>
        <v>17</v>
      </c>
      <c r="H45">
        <f t="shared" si="0"/>
        <v>2</v>
      </c>
      <c r="I45">
        <f t="shared" si="0"/>
        <v>4</v>
      </c>
      <c r="J45">
        <f t="shared" si="0"/>
        <v>1</v>
      </c>
      <c r="K45">
        <f t="shared" si="0"/>
        <v>3</v>
      </c>
      <c r="L45">
        <f t="shared" si="0"/>
        <v>147</v>
      </c>
      <c r="M45">
        <f t="shared" si="0"/>
        <v>0</v>
      </c>
      <c r="N45">
        <f>N46-N44</f>
        <v>0</v>
      </c>
    </row>
    <row r="46" spans="1:14" x14ac:dyDescent="0.2">
      <c r="A46" t="s">
        <v>462</v>
      </c>
      <c r="B46">
        <v>16</v>
      </c>
      <c r="C46">
        <v>99</v>
      </c>
      <c r="D46">
        <v>45</v>
      </c>
      <c r="E46">
        <v>40</v>
      </c>
      <c r="F46">
        <v>26</v>
      </c>
      <c r="G46">
        <v>23</v>
      </c>
      <c r="H46">
        <v>2</v>
      </c>
      <c r="I46">
        <v>5</v>
      </c>
      <c r="J46">
        <v>2</v>
      </c>
      <c r="K46">
        <v>4</v>
      </c>
      <c r="L46">
        <v>262</v>
      </c>
    </row>
    <row r="47" spans="1:14" x14ac:dyDescent="0.2">
      <c r="A47" t="s">
        <v>529</v>
      </c>
      <c r="B47">
        <f>B44+B45</f>
        <v>16</v>
      </c>
      <c r="C47">
        <f t="shared" ref="C47:L47" si="1">C44+C45</f>
        <v>99</v>
      </c>
      <c r="D47">
        <f t="shared" si="1"/>
        <v>45</v>
      </c>
      <c r="E47">
        <f t="shared" si="1"/>
        <v>40</v>
      </c>
      <c r="F47">
        <f t="shared" si="1"/>
        <v>26</v>
      </c>
      <c r="G47">
        <f t="shared" si="1"/>
        <v>23</v>
      </c>
      <c r="H47">
        <f t="shared" si="1"/>
        <v>2</v>
      </c>
      <c r="I47">
        <f t="shared" si="1"/>
        <v>5</v>
      </c>
      <c r="J47">
        <f t="shared" si="1"/>
        <v>2</v>
      </c>
      <c r="K47">
        <f t="shared" si="1"/>
        <v>4</v>
      </c>
      <c r="L47">
        <f t="shared" si="1"/>
        <v>262</v>
      </c>
    </row>
    <row r="49" spans="1:15" x14ac:dyDescent="0.2">
      <c r="A49" t="s">
        <v>532</v>
      </c>
      <c r="B49" s="207">
        <f>B44*B43</f>
        <v>0</v>
      </c>
      <c r="C49" s="207">
        <f t="shared" ref="C49:K49" si="2">C44*C43</f>
        <v>4350</v>
      </c>
      <c r="D49" s="207">
        <f t="shared" si="2"/>
        <v>3000</v>
      </c>
      <c r="E49" s="207">
        <f t="shared" si="2"/>
        <v>2200</v>
      </c>
      <c r="F49" s="207">
        <f t="shared" si="2"/>
        <v>3000</v>
      </c>
      <c r="G49" s="207">
        <f t="shared" si="2"/>
        <v>1800</v>
      </c>
      <c r="H49" s="207">
        <f t="shared" si="2"/>
        <v>0</v>
      </c>
      <c r="I49" s="207">
        <f t="shared" si="2"/>
        <v>400</v>
      </c>
      <c r="J49" s="207">
        <f t="shared" si="2"/>
        <v>450</v>
      </c>
      <c r="K49" s="207">
        <f t="shared" si="2"/>
        <v>500</v>
      </c>
      <c r="L49" s="207">
        <f>SUM(B49:K49)</f>
        <v>15700</v>
      </c>
      <c r="M49" s="207">
        <f>L49/L44</f>
        <v>136.52173913043478</v>
      </c>
      <c r="N49" s="207"/>
      <c r="O49" s="208"/>
    </row>
    <row r="50" spans="1:15" x14ac:dyDescent="0.2">
      <c r="A50" t="s">
        <v>533</v>
      </c>
      <c r="B50" s="207">
        <f>B45*B43</f>
        <v>0</v>
      </c>
      <c r="C50" s="207">
        <f t="shared" ref="C50:K50" si="3">C45*C43</f>
        <v>3075</v>
      </c>
      <c r="D50" s="207">
        <f t="shared" si="3"/>
        <v>3750</v>
      </c>
      <c r="E50" s="207">
        <f t="shared" si="3"/>
        <v>5800</v>
      </c>
      <c r="F50" s="207">
        <f t="shared" si="3"/>
        <v>3500</v>
      </c>
      <c r="G50" s="207">
        <f t="shared" si="3"/>
        <v>5100</v>
      </c>
      <c r="H50" s="207">
        <f t="shared" si="3"/>
        <v>700</v>
      </c>
      <c r="I50" s="207">
        <f t="shared" si="3"/>
        <v>1600</v>
      </c>
      <c r="J50" s="207">
        <f t="shared" si="3"/>
        <v>450</v>
      </c>
      <c r="K50" s="207">
        <f t="shared" si="3"/>
        <v>1500</v>
      </c>
      <c r="L50" s="207">
        <f>SUM(B50:K50)</f>
        <v>25475</v>
      </c>
      <c r="M50" s="207">
        <f>L50/L45</f>
        <v>173.29931972789115</v>
      </c>
      <c r="N50" s="208">
        <f>M50-M49</f>
        <v>36.777580597456364</v>
      </c>
      <c r="O50" s="208"/>
    </row>
    <row r="51" spans="1:15" x14ac:dyDescent="0.2">
      <c r="A51" t="s">
        <v>530</v>
      </c>
      <c r="B51" s="207">
        <f>B46*B43</f>
        <v>0</v>
      </c>
      <c r="C51" s="207">
        <f t="shared" ref="C51:K51" si="4">C46*C43</f>
        <v>7425</v>
      </c>
      <c r="D51" s="207">
        <f t="shared" si="4"/>
        <v>6750</v>
      </c>
      <c r="E51" s="207">
        <f t="shared" si="4"/>
        <v>8000</v>
      </c>
      <c r="F51" s="207">
        <f t="shared" si="4"/>
        <v>6500</v>
      </c>
      <c r="G51" s="207">
        <f t="shared" si="4"/>
        <v>6900</v>
      </c>
      <c r="H51" s="207">
        <f t="shared" si="4"/>
        <v>700</v>
      </c>
      <c r="I51" s="207">
        <f t="shared" si="4"/>
        <v>2000</v>
      </c>
      <c r="J51" s="207">
        <f t="shared" si="4"/>
        <v>900</v>
      </c>
      <c r="K51" s="207">
        <f t="shared" si="4"/>
        <v>2000</v>
      </c>
      <c r="L51" s="207">
        <f>SUM(B51:K51)</f>
        <v>41175</v>
      </c>
      <c r="M51" s="207">
        <f>L51/L46</f>
        <v>157.15648854961833</v>
      </c>
      <c r="N51" s="207"/>
      <c r="O51" s="208"/>
    </row>
    <row r="54" spans="1:15" ht="16" thickBot="1" x14ac:dyDescent="0.25"/>
    <row r="55" spans="1:15" ht="32" x14ac:dyDescent="0.2">
      <c r="B55" s="210" t="s">
        <v>537</v>
      </c>
      <c r="C55" s="189"/>
      <c r="D55" s="189" t="s">
        <v>464</v>
      </c>
      <c r="E55" s="189" t="s">
        <v>538</v>
      </c>
      <c r="F55" s="189" t="s">
        <v>539</v>
      </c>
      <c r="G55" s="187" t="s">
        <v>540</v>
      </c>
    </row>
    <row r="56" spans="1:15" x14ac:dyDescent="0.2">
      <c r="B56" s="11" t="s">
        <v>535</v>
      </c>
      <c r="C56" s="77">
        <v>115</v>
      </c>
      <c r="D56" s="41">
        <f>C56/C58</f>
        <v>0.43893129770992367</v>
      </c>
      <c r="E56" s="211">
        <v>193.04347826086956</v>
      </c>
      <c r="F56" s="211">
        <v>136.52173913043478</v>
      </c>
      <c r="G56" s="212">
        <f>E56-F56</f>
        <v>56.521739130434781</v>
      </c>
    </row>
    <row r="57" spans="1:15" x14ac:dyDescent="0.2">
      <c r="B57" s="11" t="s">
        <v>536</v>
      </c>
      <c r="C57" s="77">
        <v>147</v>
      </c>
      <c r="D57" s="41">
        <f>C57/C58</f>
        <v>0.56106870229007633</v>
      </c>
      <c r="E57" s="211">
        <v>236.9047619047619</v>
      </c>
      <c r="F57" s="211">
        <v>173.29931972789115</v>
      </c>
      <c r="G57" s="212">
        <f>E57-F57</f>
        <v>63.605442176870753</v>
      </c>
    </row>
    <row r="58" spans="1:15" ht="16" thickBot="1" x14ac:dyDescent="0.25">
      <c r="B58" s="12" t="s">
        <v>540</v>
      </c>
      <c r="C58" s="37">
        <v>262</v>
      </c>
      <c r="D58" s="37"/>
      <c r="E58" s="213">
        <f>E57-E56</f>
        <v>43.861283643892335</v>
      </c>
      <c r="F58" s="213">
        <f>F57-F56</f>
        <v>36.777580597456364</v>
      </c>
      <c r="G58" s="38"/>
    </row>
    <row r="59" spans="1:15" x14ac:dyDescent="0.2">
      <c r="E59" s="208"/>
      <c r="F59" s="208"/>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A7F66-6C46-204A-B5FC-32F0C6021374}">
  <dimension ref="A3:L28"/>
  <sheetViews>
    <sheetView topLeftCell="A8" zoomScale="160" zoomScaleNormal="160" workbookViewId="0">
      <selection activeCell="L14" sqref="L14"/>
    </sheetView>
  </sheetViews>
  <sheetFormatPr baseColWidth="10" defaultRowHeight="15" x14ac:dyDescent="0.2"/>
  <cols>
    <col min="1" max="1" width="13.33203125" customWidth="1"/>
    <col min="2" max="2" width="11.5" customWidth="1"/>
    <col min="3" max="3" width="10.1640625" bestFit="1" customWidth="1"/>
    <col min="4" max="4" width="8.33203125" customWidth="1"/>
    <col min="5" max="5" width="10.1640625" bestFit="1" customWidth="1"/>
    <col min="6" max="6" width="8.83203125" bestFit="1" customWidth="1"/>
    <col min="7" max="7" width="10.1640625" bestFit="1" customWidth="1"/>
    <col min="8" max="8" width="8.83203125" bestFit="1" customWidth="1"/>
    <col min="9" max="9" width="10.1640625" bestFit="1" customWidth="1"/>
    <col min="10" max="10" width="8.83203125" customWidth="1"/>
    <col min="11" max="11" width="8.5" customWidth="1"/>
    <col min="12" max="12" width="10" bestFit="1" customWidth="1"/>
    <col min="13" max="19" width="5.1640625" bestFit="1" customWidth="1"/>
    <col min="20" max="20" width="18.6640625" bestFit="1" customWidth="1"/>
    <col min="21" max="21" width="16" bestFit="1" customWidth="1"/>
    <col min="22" max="22" width="64.1640625" bestFit="1" customWidth="1"/>
    <col min="23" max="23" width="28.5" bestFit="1" customWidth="1"/>
  </cols>
  <sheetData>
    <row r="3" spans="1:12" x14ac:dyDescent="0.2">
      <c r="A3" s="4" t="s">
        <v>479</v>
      </c>
      <c r="B3" s="4" t="s">
        <v>461</v>
      </c>
    </row>
    <row r="4" spans="1:12" x14ac:dyDescent="0.2">
      <c r="A4" s="4" t="s">
        <v>463</v>
      </c>
      <c r="B4" t="s">
        <v>19</v>
      </c>
      <c r="C4" t="s">
        <v>36</v>
      </c>
      <c r="D4" t="s">
        <v>53</v>
      </c>
      <c r="E4" t="s">
        <v>46</v>
      </c>
      <c r="F4" t="s">
        <v>41</v>
      </c>
      <c r="G4" t="s">
        <v>30</v>
      </c>
      <c r="H4" t="s">
        <v>152</v>
      </c>
      <c r="I4" t="s">
        <v>107</v>
      </c>
      <c r="J4" t="s">
        <v>165</v>
      </c>
      <c r="K4" t="s">
        <v>10</v>
      </c>
      <c r="L4" t="s">
        <v>462</v>
      </c>
    </row>
    <row r="5" spans="1:12" x14ac:dyDescent="0.2">
      <c r="A5" s="5" t="s">
        <v>7</v>
      </c>
      <c r="B5" s="3">
        <v>17</v>
      </c>
      <c r="C5" s="3">
        <v>24</v>
      </c>
      <c r="D5" s="3">
        <v>7</v>
      </c>
      <c r="E5" s="3">
        <v>12</v>
      </c>
      <c r="F5" s="3">
        <v>2</v>
      </c>
      <c r="G5" s="3">
        <v>2</v>
      </c>
      <c r="H5" s="3">
        <v>1</v>
      </c>
      <c r="I5" s="3">
        <v>1</v>
      </c>
      <c r="J5" s="3"/>
      <c r="K5" s="3">
        <v>51</v>
      </c>
      <c r="L5" s="3">
        <v>117</v>
      </c>
    </row>
    <row r="6" spans="1:12" x14ac:dyDescent="0.2">
      <c r="A6" s="5" t="s">
        <v>31</v>
      </c>
      <c r="B6" s="3">
        <v>17</v>
      </c>
      <c r="C6" s="3">
        <v>10</v>
      </c>
      <c r="D6" s="3">
        <v>15</v>
      </c>
      <c r="E6" s="3">
        <v>6</v>
      </c>
      <c r="F6" s="3"/>
      <c r="G6" s="3">
        <v>2</v>
      </c>
      <c r="H6" s="3"/>
      <c r="I6" s="3">
        <v>1</v>
      </c>
      <c r="J6" s="3">
        <v>8</v>
      </c>
      <c r="K6" s="3">
        <v>27</v>
      </c>
      <c r="L6" s="3">
        <v>86</v>
      </c>
    </row>
    <row r="7" spans="1:12" x14ac:dyDescent="0.2">
      <c r="A7" s="5" t="s">
        <v>18</v>
      </c>
      <c r="B7" s="3">
        <v>11</v>
      </c>
      <c r="C7" s="3">
        <v>6</v>
      </c>
      <c r="D7" s="3">
        <v>4</v>
      </c>
      <c r="E7" s="3">
        <v>5</v>
      </c>
      <c r="F7" s="3"/>
      <c r="G7" s="3">
        <v>1</v>
      </c>
      <c r="H7" s="3">
        <v>1</v>
      </c>
      <c r="I7" s="3">
        <v>2</v>
      </c>
      <c r="J7" s="3">
        <v>8</v>
      </c>
      <c r="K7" s="3">
        <v>21</v>
      </c>
      <c r="L7" s="3">
        <v>59</v>
      </c>
    </row>
    <row r="8" spans="1:12" x14ac:dyDescent="0.2">
      <c r="A8" s="5" t="s">
        <v>462</v>
      </c>
      <c r="B8" s="3">
        <v>45</v>
      </c>
      <c r="C8" s="3">
        <v>40</v>
      </c>
      <c r="D8" s="3">
        <v>26</v>
      </c>
      <c r="E8" s="3">
        <v>23</v>
      </c>
      <c r="F8" s="3">
        <v>2</v>
      </c>
      <c r="G8" s="3">
        <v>5</v>
      </c>
      <c r="H8" s="3">
        <v>2</v>
      </c>
      <c r="I8" s="3">
        <v>4</v>
      </c>
      <c r="J8" s="3">
        <v>16</v>
      </c>
      <c r="K8" s="3">
        <v>99</v>
      </c>
      <c r="L8" s="3">
        <v>262</v>
      </c>
    </row>
    <row r="11" spans="1:12" x14ac:dyDescent="0.2">
      <c r="A11" t="s">
        <v>479</v>
      </c>
      <c r="B11" t="s">
        <v>461</v>
      </c>
    </row>
    <row r="12" spans="1:12" x14ac:dyDescent="0.2">
      <c r="A12" t="s">
        <v>463</v>
      </c>
      <c r="B12">
        <v>150</v>
      </c>
      <c r="C12">
        <v>200</v>
      </c>
      <c r="D12">
        <v>250</v>
      </c>
      <c r="E12">
        <v>300</v>
      </c>
      <c r="F12">
        <v>350</v>
      </c>
      <c r="G12">
        <v>400</v>
      </c>
      <c r="H12">
        <v>450</v>
      </c>
      <c r="I12">
        <v>500</v>
      </c>
      <c r="J12">
        <v>0</v>
      </c>
      <c r="K12">
        <v>75</v>
      </c>
      <c r="L12" t="s">
        <v>462</v>
      </c>
    </row>
    <row r="13" spans="1:12" x14ac:dyDescent="0.2">
      <c r="A13" t="s">
        <v>7</v>
      </c>
      <c r="B13">
        <v>17</v>
      </c>
      <c r="C13">
        <v>24</v>
      </c>
      <c r="D13">
        <v>7</v>
      </c>
      <c r="E13">
        <v>12</v>
      </c>
      <c r="F13">
        <v>2</v>
      </c>
      <c r="G13">
        <v>2</v>
      </c>
      <c r="H13">
        <v>1</v>
      </c>
      <c r="I13">
        <v>1</v>
      </c>
      <c r="K13">
        <v>51</v>
      </c>
      <c r="L13">
        <v>117</v>
      </c>
    </row>
    <row r="14" spans="1:12" x14ac:dyDescent="0.2">
      <c r="A14" t="s">
        <v>31</v>
      </c>
      <c r="B14">
        <v>17</v>
      </c>
      <c r="C14">
        <v>10</v>
      </c>
      <c r="D14">
        <v>15</v>
      </c>
      <c r="E14">
        <v>6</v>
      </c>
      <c r="G14">
        <v>2</v>
      </c>
      <c r="I14">
        <v>1</v>
      </c>
      <c r="J14">
        <v>8</v>
      </c>
      <c r="K14">
        <v>27</v>
      </c>
      <c r="L14">
        <v>86</v>
      </c>
    </row>
    <row r="15" spans="1:12" x14ac:dyDescent="0.2">
      <c r="A15" t="s">
        <v>18</v>
      </c>
      <c r="B15">
        <v>11</v>
      </c>
      <c r="C15">
        <v>6</v>
      </c>
      <c r="D15">
        <v>4</v>
      </c>
      <c r="E15">
        <v>5</v>
      </c>
      <c r="G15">
        <v>1</v>
      </c>
      <c r="H15">
        <v>1</v>
      </c>
      <c r="I15">
        <v>2</v>
      </c>
      <c r="J15">
        <v>8</v>
      </c>
      <c r="K15">
        <v>21</v>
      </c>
      <c r="L15">
        <v>59</v>
      </c>
    </row>
    <row r="16" spans="1:12" x14ac:dyDescent="0.2">
      <c r="A16" t="s">
        <v>462</v>
      </c>
      <c r="B16">
        <v>45</v>
      </c>
      <c r="C16">
        <v>40</v>
      </c>
      <c r="D16">
        <v>26</v>
      </c>
      <c r="E16">
        <v>23</v>
      </c>
      <c r="F16">
        <v>2</v>
      </c>
      <c r="G16">
        <v>5</v>
      </c>
      <c r="H16">
        <v>2</v>
      </c>
      <c r="I16">
        <v>4</v>
      </c>
      <c r="J16">
        <v>16</v>
      </c>
      <c r="K16">
        <v>99</v>
      </c>
      <c r="L16">
        <v>262</v>
      </c>
    </row>
    <row r="17" spans="1:12" ht="16" thickBot="1" x14ac:dyDescent="0.25"/>
    <row r="18" spans="1:12" ht="16" thickBot="1" x14ac:dyDescent="0.25">
      <c r="A18" s="8" t="s">
        <v>463</v>
      </c>
      <c r="B18" s="170">
        <f>B12</f>
        <v>150</v>
      </c>
      <c r="C18" s="170">
        <f t="shared" ref="C18:L18" si="0">C12</f>
        <v>200</v>
      </c>
      <c r="D18" s="170">
        <f t="shared" si="0"/>
        <v>250</v>
      </c>
      <c r="E18" s="170">
        <f t="shared" si="0"/>
        <v>300</v>
      </c>
      <c r="F18" s="170">
        <f t="shared" si="0"/>
        <v>350</v>
      </c>
      <c r="G18" s="170">
        <f t="shared" si="0"/>
        <v>400</v>
      </c>
      <c r="H18" s="170">
        <f t="shared" si="0"/>
        <v>450</v>
      </c>
      <c r="I18" s="170">
        <f t="shared" si="0"/>
        <v>500</v>
      </c>
      <c r="J18" s="170">
        <f t="shared" si="0"/>
        <v>0</v>
      </c>
      <c r="K18" s="170">
        <f t="shared" si="0"/>
        <v>75</v>
      </c>
      <c r="L18" s="9" t="str">
        <f t="shared" si="0"/>
        <v>Grand Total</v>
      </c>
    </row>
    <row r="19" spans="1:12" x14ac:dyDescent="0.2">
      <c r="A19" s="8" t="s">
        <v>7</v>
      </c>
      <c r="B19" s="170">
        <f>B13*B$12</f>
        <v>2550</v>
      </c>
      <c r="C19" s="170">
        <f t="shared" ref="C19:K19" si="1">C13*C$12</f>
        <v>4800</v>
      </c>
      <c r="D19" s="170">
        <f t="shared" si="1"/>
        <v>1750</v>
      </c>
      <c r="E19" s="170">
        <f t="shared" si="1"/>
        <v>3600</v>
      </c>
      <c r="F19" s="170">
        <f t="shared" si="1"/>
        <v>700</v>
      </c>
      <c r="G19" s="170">
        <f t="shared" si="1"/>
        <v>800</v>
      </c>
      <c r="H19" s="170">
        <f t="shared" si="1"/>
        <v>450</v>
      </c>
      <c r="I19" s="170">
        <f t="shared" si="1"/>
        <v>500</v>
      </c>
      <c r="J19" s="170">
        <f t="shared" si="1"/>
        <v>0</v>
      </c>
      <c r="K19" s="170">
        <f t="shared" si="1"/>
        <v>3825</v>
      </c>
      <c r="L19" s="167">
        <f>(SUM(B19:K19)/L13)</f>
        <v>162.17948717948718</v>
      </c>
    </row>
    <row r="20" spans="1:12" x14ac:dyDescent="0.2">
      <c r="A20" s="11" t="s">
        <v>31</v>
      </c>
      <c r="B20" s="42">
        <f t="shared" ref="B20:K20" si="2">B14*B$12</f>
        <v>2550</v>
      </c>
      <c r="C20" s="42">
        <f t="shared" si="2"/>
        <v>2000</v>
      </c>
      <c r="D20" s="42">
        <f t="shared" si="2"/>
        <v>3750</v>
      </c>
      <c r="E20" s="42">
        <f t="shared" si="2"/>
        <v>1800</v>
      </c>
      <c r="F20" s="42">
        <f t="shared" si="2"/>
        <v>0</v>
      </c>
      <c r="G20" s="42">
        <f t="shared" si="2"/>
        <v>800</v>
      </c>
      <c r="H20" s="42">
        <f t="shared" si="2"/>
        <v>0</v>
      </c>
      <c r="I20" s="42">
        <f t="shared" si="2"/>
        <v>500</v>
      </c>
      <c r="J20" s="42">
        <f t="shared" si="2"/>
        <v>0</v>
      </c>
      <c r="K20" s="42">
        <f t="shared" si="2"/>
        <v>2025</v>
      </c>
      <c r="L20" s="143">
        <f t="shared" ref="L20:L22" si="3">(SUM(B20:K20)/L14)</f>
        <v>156.1046511627907</v>
      </c>
    </row>
    <row r="21" spans="1:12" ht="16" thickBot="1" x14ac:dyDescent="0.25">
      <c r="A21" s="12" t="s">
        <v>18</v>
      </c>
      <c r="B21" s="171">
        <f t="shared" ref="B21:K22" si="4">B15*B$12</f>
        <v>1650</v>
      </c>
      <c r="C21" s="171">
        <f t="shared" si="4"/>
        <v>1200</v>
      </c>
      <c r="D21" s="171">
        <f t="shared" si="4"/>
        <v>1000</v>
      </c>
      <c r="E21" s="171">
        <f t="shared" si="4"/>
        <v>1500</v>
      </c>
      <c r="F21" s="171">
        <f t="shared" si="4"/>
        <v>0</v>
      </c>
      <c r="G21" s="171">
        <f t="shared" si="4"/>
        <v>400</v>
      </c>
      <c r="H21" s="171">
        <f t="shared" si="4"/>
        <v>450</v>
      </c>
      <c r="I21" s="171">
        <f t="shared" si="4"/>
        <v>1000</v>
      </c>
      <c r="J21" s="171">
        <f t="shared" si="4"/>
        <v>0</v>
      </c>
      <c r="K21" s="171">
        <f t="shared" si="4"/>
        <v>1575</v>
      </c>
      <c r="L21" s="168">
        <f t="shared" si="3"/>
        <v>148.72881355932202</v>
      </c>
    </row>
    <row r="22" spans="1:12" ht="16" thickBot="1" x14ac:dyDescent="0.25">
      <c r="A22" s="12" t="s">
        <v>462</v>
      </c>
      <c r="B22" s="171">
        <f t="shared" si="4"/>
        <v>6750</v>
      </c>
      <c r="C22" s="171">
        <f t="shared" si="4"/>
        <v>8000</v>
      </c>
      <c r="D22" s="171">
        <f t="shared" si="4"/>
        <v>6500</v>
      </c>
      <c r="E22" s="171">
        <f t="shared" si="4"/>
        <v>6900</v>
      </c>
      <c r="F22" s="171">
        <f t="shared" si="4"/>
        <v>700</v>
      </c>
      <c r="G22" s="171">
        <f t="shared" si="4"/>
        <v>2000</v>
      </c>
      <c r="H22" s="171">
        <f t="shared" si="4"/>
        <v>900</v>
      </c>
      <c r="I22" s="171">
        <f t="shared" si="4"/>
        <v>2000</v>
      </c>
      <c r="J22" s="171">
        <f t="shared" si="4"/>
        <v>0</v>
      </c>
      <c r="K22" s="171">
        <f t="shared" si="4"/>
        <v>7425</v>
      </c>
      <c r="L22" s="168">
        <f t="shared" si="3"/>
        <v>157.15648854961833</v>
      </c>
    </row>
    <row r="23" spans="1:12" ht="16" thickBot="1" x14ac:dyDescent="0.25"/>
    <row r="24" spans="1:12" ht="33" thickBot="1" x14ac:dyDescent="0.25">
      <c r="A24" s="186" t="s">
        <v>545</v>
      </c>
      <c r="B24" s="221" t="s">
        <v>538</v>
      </c>
      <c r="C24" s="222" t="s">
        <v>544</v>
      </c>
      <c r="D24" s="223" t="s">
        <v>546</v>
      </c>
    </row>
    <row r="25" spans="1:12" x14ac:dyDescent="0.2">
      <c r="A25" s="220" t="s">
        <v>7</v>
      </c>
      <c r="B25" s="225">
        <v>162.17948717948718</v>
      </c>
      <c r="C25" s="226">
        <v>162.17948717948718</v>
      </c>
      <c r="D25" s="227">
        <f>B25-C25</f>
        <v>0</v>
      </c>
    </row>
    <row r="26" spans="1:12" x14ac:dyDescent="0.2">
      <c r="A26" s="220" t="s">
        <v>31</v>
      </c>
      <c r="B26" s="225">
        <v>238.95348837209303</v>
      </c>
      <c r="C26" s="226">
        <v>156.1046511627907</v>
      </c>
      <c r="D26" s="227">
        <f>B26-C26</f>
        <v>82.848837209302332</v>
      </c>
    </row>
    <row r="27" spans="1:12" ht="16" thickBot="1" x14ac:dyDescent="0.25">
      <c r="A27" s="220" t="s">
        <v>18</v>
      </c>
      <c r="B27" s="225">
        <v>296.61016949152543</v>
      </c>
      <c r="C27" s="226">
        <v>148.72881355932202</v>
      </c>
      <c r="D27" s="227">
        <f>B27-C27</f>
        <v>147.88135593220341</v>
      </c>
    </row>
    <row r="28" spans="1:12" ht="16" thickBot="1" x14ac:dyDescent="0.25">
      <c r="A28" s="224" t="s">
        <v>541</v>
      </c>
      <c r="B28" s="228">
        <v>217.65267175572518</v>
      </c>
      <c r="C28" s="229">
        <v>157.15648854961833</v>
      </c>
      <c r="D28" s="230">
        <f>B28-C28</f>
        <v>60.496183206106849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0CC6-43C5-3A41-8E4E-E061B56B5ED3}">
  <dimension ref="A1:P66"/>
  <sheetViews>
    <sheetView topLeftCell="A15" zoomScale="130" zoomScaleNormal="130" workbookViewId="0">
      <selection activeCell="O23" sqref="O23:P23"/>
    </sheetView>
  </sheetViews>
  <sheetFormatPr baseColWidth="10" defaultRowHeight="15" x14ac:dyDescent="0.2"/>
  <cols>
    <col min="1" max="1" width="30.5" customWidth="1"/>
    <col min="3" max="3" width="11.1640625" bestFit="1" customWidth="1"/>
  </cols>
  <sheetData>
    <row r="1" spans="1:14" x14ac:dyDescent="0.2">
      <c r="A1" s="100"/>
      <c r="B1" s="101" t="s">
        <v>461</v>
      </c>
      <c r="C1" s="101"/>
      <c r="D1" s="101"/>
      <c r="E1" s="101"/>
      <c r="F1" s="101"/>
      <c r="G1" s="101"/>
      <c r="H1" s="101"/>
      <c r="I1" s="101"/>
      <c r="J1" s="101"/>
      <c r="K1" s="101"/>
      <c r="L1" s="101"/>
      <c r="M1" s="101"/>
      <c r="N1" s="102"/>
    </row>
    <row r="2" spans="1:14" x14ac:dyDescent="0.2">
      <c r="A2" s="103"/>
      <c r="B2" s="104" t="s">
        <v>10</v>
      </c>
      <c r="C2" s="112" t="s">
        <v>19</v>
      </c>
      <c r="D2" s="112" t="s">
        <v>36</v>
      </c>
      <c r="E2" s="112" t="s">
        <v>53</v>
      </c>
      <c r="F2" s="112" t="s">
        <v>46</v>
      </c>
      <c r="G2" s="112" t="s">
        <v>41</v>
      </c>
      <c r="H2" s="112" t="s">
        <v>30</v>
      </c>
      <c r="I2" s="112" t="s">
        <v>152</v>
      </c>
      <c r="J2" s="112" t="s">
        <v>107</v>
      </c>
      <c r="K2" s="112" t="s">
        <v>151</v>
      </c>
      <c r="L2" s="112" t="s">
        <v>241</v>
      </c>
      <c r="M2" s="112" t="s">
        <v>66</v>
      </c>
      <c r="N2" s="113" t="s">
        <v>462</v>
      </c>
    </row>
    <row r="3" spans="1:14" ht="96" x14ac:dyDescent="0.2">
      <c r="A3" s="106" t="s">
        <v>480</v>
      </c>
      <c r="B3" s="104">
        <v>81</v>
      </c>
      <c r="C3" s="104">
        <v>33</v>
      </c>
      <c r="D3" s="104">
        <v>43</v>
      </c>
      <c r="E3" s="104">
        <v>22</v>
      </c>
      <c r="F3" s="104">
        <v>33</v>
      </c>
      <c r="G3" s="104">
        <v>16</v>
      </c>
      <c r="H3" s="104">
        <v>11</v>
      </c>
      <c r="I3" s="104">
        <v>3</v>
      </c>
      <c r="J3" s="104">
        <v>14</v>
      </c>
      <c r="K3" s="104">
        <v>1</v>
      </c>
      <c r="L3" s="104">
        <v>3</v>
      </c>
      <c r="M3" s="104">
        <v>2</v>
      </c>
      <c r="N3" s="105">
        <v>262</v>
      </c>
    </row>
    <row r="4" spans="1:14" x14ac:dyDescent="0.2">
      <c r="A4" s="103"/>
      <c r="B4" s="107">
        <f>B3/$N3</f>
        <v>0.30916030534351147</v>
      </c>
      <c r="C4" s="107">
        <f t="shared" ref="C4:N4" si="0">C3/$N3</f>
        <v>0.12595419847328243</v>
      </c>
      <c r="D4" s="107">
        <f t="shared" si="0"/>
        <v>0.16412213740458015</v>
      </c>
      <c r="E4" s="107">
        <f t="shared" si="0"/>
        <v>8.3969465648854963E-2</v>
      </c>
      <c r="F4" s="107">
        <f t="shared" si="0"/>
        <v>0.12595419847328243</v>
      </c>
      <c r="G4" s="107">
        <f t="shared" si="0"/>
        <v>6.1068702290076333E-2</v>
      </c>
      <c r="H4" s="107">
        <f t="shared" si="0"/>
        <v>4.1984732824427481E-2</v>
      </c>
      <c r="I4" s="107">
        <f t="shared" si="0"/>
        <v>1.1450381679389313E-2</v>
      </c>
      <c r="J4" s="107">
        <f t="shared" si="0"/>
        <v>5.3435114503816793E-2</v>
      </c>
      <c r="K4" s="107">
        <f t="shared" si="0"/>
        <v>3.8167938931297708E-3</v>
      </c>
      <c r="L4" s="107">
        <f t="shared" si="0"/>
        <v>1.1450381679389313E-2</v>
      </c>
      <c r="M4" s="107">
        <f t="shared" si="0"/>
        <v>7.6335877862595417E-3</v>
      </c>
      <c r="N4" s="108">
        <f t="shared" si="0"/>
        <v>1</v>
      </c>
    </row>
    <row r="5" spans="1:14" x14ac:dyDescent="0.2">
      <c r="A5" s="103"/>
      <c r="B5" s="104"/>
      <c r="C5" s="104"/>
      <c r="D5" s="104"/>
      <c r="E5" s="104"/>
      <c r="F5" s="104"/>
      <c r="G5" s="104"/>
      <c r="H5" s="104"/>
      <c r="I5" s="104"/>
      <c r="J5" s="104"/>
      <c r="K5" s="104"/>
      <c r="L5" s="104"/>
      <c r="M5" s="104"/>
      <c r="N5" s="105"/>
    </row>
    <row r="6" spans="1:14" x14ac:dyDescent="0.2">
      <c r="A6" s="103" t="s">
        <v>482</v>
      </c>
      <c r="B6" s="104">
        <f t="shared" ref="B6:K6" si="1">C6+B3</f>
        <v>262</v>
      </c>
      <c r="C6" s="104">
        <f t="shared" si="1"/>
        <v>181</v>
      </c>
      <c r="D6" s="104">
        <f t="shared" si="1"/>
        <v>148</v>
      </c>
      <c r="E6" s="104">
        <f t="shared" si="1"/>
        <v>105</v>
      </c>
      <c r="F6" s="104">
        <f t="shared" si="1"/>
        <v>83</v>
      </c>
      <c r="G6" s="104">
        <f t="shared" si="1"/>
        <v>50</v>
      </c>
      <c r="H6" s="104">
        <f t="shared" si="1"/>
        <v>34</v>
      </c>
      <c r="I6" s="104">
        <f t="shared" si="1"/>
        <v>23</v>
      </c>
      <c r="J6" s="104">
        <f t="shared" si="1"/>
        <v>20</v>
      </c>
      <c r="K6" s="104">
        <f t="shared" si="1"/>
        <v>6</v>
      </c>
      <c r="L6" s="104">
        <f>M6+L3</f>
        <v>5</v>
      </c>
      <c r="M6" s="104">
        <f>M3</f>
        <v>2</v>
      </c>
      <c r="N6" s="105"/>
    </row>
    <row r="7" spans="1:14" x14ac:dyDescent="0.2">
      <c r="A7" s="103"/>
      <c r="B7" s="39">
        <f>B6/$B6</f>
        <v>1</v>
      </c>
      <c r="C7" s="39">
        <f t="shared" ref="C7:M7" si="2">C6/$B6</f>
        <v>0.69083969465648853</v>
      </c>
      <c r="D7" s="39">
        <f t="shared" si="2"/>
        <v>0.56488549618320616</v>
      </c>
      <c r="E7" s="39">
        <f t="shared" si="2"/>
        <v>0.40076335877862596</v>
      </c>
      <c r="F7" s="39">
        <f t="shared" si="2"/>
        <v>0.31679389312977096</v>
      </c>
      <c r="G7" s="39">
        <f t="shared" si="2"/>
        <v>0.19083969465648856</v>
      </c>
      <c r="H7" s="39">
        <f t="shared" si="2"/>
        <v>0.12977099236641221</v>
      </c>
      <c r="I7" s="39">
        <f t="shared" si="2"/>
        <v>8.7786259541984726E-2</v>
      </c>
      <c r="J7" s="39">
        <f t="shared" si="2"/>
        <v>7.6335877862595422E-2</v>
      </c>
      <c r="K7" s="39">
        <f t="shared" si="2"/>
        <v>2.2900763358778626E-2</v>
      </c>
      <c r="L7" s="39">
        <f t="shared" si="2"/>
        <v>1.9083969465648856E-2</v>
      </c>
      <c r="M7" s="39">
        <f t="shared" si="2"/>
        <v>7.6335877862595417E-3</v>
      </c>
      <c r="N7" s="40"/>
    </row>
    <row r="8" spans="1:14" ht="16" thickBot="1" x14ac:dyDescent="0.25">
      <c r="A8" s="109"/>
      <c r="B8" s="110"/>
      <c r="C8" s="110"/>
      <c r="D8" s="110"/>
      <c r="E8" s="110"/>
      <c r="F8" s="110"/>
      <c r="G8" s="110"/>
      <c r="H8" s="110"/>
      <c r="I8" s="110"/>
      <c r="J8" s="110"/>
      <c r="K8" s="110"/>
      <c r="L8" s="110"/>
      <c r="M8" s="110"/>
      <c r="N8" s="111"/>
    </row>
    <row r="11" spans="1:14" ht="16" thickBot="1" x14ac:dyDescent="0.25">
      <c r="A11" s="90"/>
      <c r="B11" s="90"/>
      <c r="C11" s="90"/>
      <c r="D11" s="90"/>
      <c r="E11" s="90"/>
      <c r="F11" s="90"/>
      <c r="G11" s="90"/>
      <c r="H11" s="90"/>
      <c r="I11" s="90"/>
      <c r="J11" s="90"/>
      <c r="K11" s="90"/>
      <c r="L11" s="90"/>
    </row>
    <row r="12" spans="1:14" x14ac:dyDescent="0.2">
      <c r="A12" s="91"/>
      <c r="B12" s="114" t="s">
        <v>165</v>
      </c>
      <c r="C12" s="114" t="s">
        <v>10</v>
      </c>
      <c r="D12" s="114" t="s">
        <v>19</v>
      </c>
      <c r="E12" s="114" t="s">
        <v>36</v>
      </c>
      <c r="F12" s="114" t="s">
        <v>53</v>
      </c>
      <c r="G12" s="114" t="s">
        <v>46</v>
      </c>
      <c r="H12" s="114" t="s">
        <v>41</v>
      </c>
      <c r="I12" s="114" t="s">
        <v>30</v>
      </c>
      <c r="J12" s="114" t="s">
        <v>152</v>
      </c>
      <c r="K12" s="114" t="s">
        <v>107</v>
      </c>
      <c r="L12" s="115" t="s">
        <v>462</v>
      </c>
    </row>
    <row r="13" spans="1:14" x14ac:dyDescent="0.2">
      <c r="A13" s="92" t="s">
        <v>503</v>
      </c>
      <c r="B13" s="93">
        <v>16</v>
      </c>
      <c r="C13" s="93">
        <v>99</v>
      </c>
      <c r="D13" s="93">
        <v>45</v>
      </c>
      <c r="E13" s="93">
        <v>40</v>
      </c>
      <c r="F13" s="93">
        <v>26</v>
      </c>
      <c r="G13" s="93">
        <v>23</v>
      </c>
      <c r="H13" s="93">
        <v>2</v>
      </c>
      <c r="I13" s="93">
        <v>5</v>
      </c>
      <c r="J13" s="93">
        <v>2</v>
      </c>
      <c r="K13" s="93">
        <v>4</v>
      </c>
      <c r="L13" s="94">
        <v>262</v>
      </c>
    </row>
    <row r="14" spans="1:14" x14ac:dyDescent="0.2">
      <c r="A14" s="92"/>
      <c r="B14" s="95">
        <f>B13/$L13</f>
        <v>6.1068702290076333E-2</v>
      </c>
      <c r="C14" s="95">
        <f t="shared" ref="C14:K14" si="3">C13/$L13</f>
        <v>0.37786259541984735</v>
      </c>
      <c r="D14" s="95">
        <f t="shared" si="3"/>
        <v>0.1717557251908397</v>
      </c>
      <c r="E14" s="95">
        <f t="shared" si="3"/>
        <v>0.15267175572519084</v>
      </c>
      <c r="F14" s="95">
        <f t="shared" si="3"/>
        <v>9.9236641221374045E-2</v>
      </c>
      <c r="G14" s="95">
        <f t="shared" si="3"/>
        <v>8.7786259541984726E-2</v>
      </c>
      <c r="H14" s="95">
        <f t="shared" si="3"/>
        <v>7.6335877862595417E-3</v>
      </c>
      <c r="I14" s="95">
        <f t="shared" si="3"/>
        <v>1.9083969465648856E-2</v>
      </c>
      <c r="J14" s="95">
        <f t="shared" si="3"/>
        <v>7.6335877862595417E-3</v>
      </c>
      <c r="K14" s="95">
        <f t="shared" si="3"/>
        <v>1.5267175572519083E-2</v>
      </c>
      <c r="L14" s="96">
        <f>SUM(B14:K14)</f>
        <v>1</v>
      </c>
    </row>
    <row r="15" spans="1:14" x14ac:dyDescent="0.2">
      <c r="A15" s="92"/>
      <c r="B15" s="93"/>
      <c r="C15" s="93"/>
      <c r="D15" s="93"/>
      <c r="E15" s="93"/>
      <c r="F15" s="93"/>
      <c r="G15" s="93"/>
      <c r="H15" s="93"/>
      <c r="I15" s="93"/>
      <c r="J15" s="93"/>
      <c r="K15" s="93"/>
      <c r="L15" s="94"/>
    </row>
    <row r="16" spans="1:14" x14ac:dyDescent="0.2">
      <c r="A16" s="92" t="s">
        <v>482</v>
      </c>
      <c r="B16" s="93">
        <f t="shared" ref="B16:I16" si="4">C16+B13</f>
        <v>262</v>
      </c>
      <c r="C16" s="93">
        <f t="shared" si="4"/>
        <v>246</v>
      </c>
      <c r="D16" s="93">
        <f t="shared" si="4"/>
        <v>147</v>
      </c>
      <c r="E16" s="93">
        <f t="shared" si="4"/>
        <v>102</v>
      </c>
      <c r="F16" s="93">
        <f t="shared" si="4"/>
        <v>62</v>
      </c>
      <c r="G16" s="93">
        <f t="shared" si="4"/>
        <v>36</v>
      </c>
      <c r="H16" s="93">
        <f t="shared" si="4"/>
        <v>13</v>
      </c>
      <c r="I16" s="93">
        <f t="shared" si="4"/>
        <v>11</v>
      </c>
      <c r="J16" s="93">
        <f>K16+J13</f>
        <v>6</v>
      </c>
      <c r="K16" s="93">
        <f>K13</f>
        <v>4</v>
      </c>
      <c r="L16" s="94"/>
    </row>
    <row r="17" spans="1:16" x14ac:dyDescent="0.2">
      <c r="A17" s="92"/>
      <c r="B17" s="93"/>
      <c r="C17" s="95">
        <f>C16/$B16</f>
        <v>0.93893129770992367</v>
      </c>
      <c r="D17" s="95">
        <f t="shared" ref="D17:K17" si="5">D16/$B16</f>
        <v>0.56106870229007633</v>
      </c>
      <c r="E17" s="95">
        <f t="shared" si="5"/>
        <v>0.38931297709923662</v>
      </c>
      <c r="F17" s="95">
        <f t="shared" si="5"/>
        <v>0.23664122137404581</v>
      </c>
      <c r="G17" s="95">
        <f t="shared" si="5"/>
        <v>0.13740458015267176</v>
      </c>
      <c r="H17" s="95">
        <f t="shared" si="5"/>
        <v>4.9618320610687022E-2</v>
      </c>
      <c r="I17" s="95">
        <f t="shared" si="5"/>
        <v>4.1984732824427481E-2</v>
      </c>
      <c r="J17" s="95">
        <f t="shared" si="5"/>
        <v>2.2900763358778626E-2</v>
      </c>
      <c r="K17" s="95">
        <f t="shared" si="5"/>
        <v>1.5267175572519083E-2</v>
      </c>
      <c r="L17" s="94"/>
    </row>
    <row r="18" spans="1:16" ht="16" thickBot="1" x14ac:dyDescent="0.25">
      <c r="A18" s="97"/>
      <c r="B18" s="98"/>
      <c r="C18" s="98"/>
      <c r="D18" s="98"/>
      <c r="E18" s="98"/>
      <c r="F18" s="98"/>
      <c r="G18" s="98"/>
      <c r="H18" s="98"/>
      <c r="I18" s="98"/>
      <c r="J18" s="98"/>
      <c r="K18" s="98"/>
      <c r="L18" s="99"/>
    </row>
    <row r="20" spans="1:16" ht="16" thickBot="1" x14ac:dyDescent="0.25"/>
    <row r="21" spans="1:16" ht="15" customHeight="1" x14ac:dyDescent="0.2">
      <c r="A21" s="118" t="s">
        <v>494</v>
      </c>
      <c r="B21" s="129" t="s">
        <v>464</v>
      </c>
      <c r="C21" s="130">
        <v>1000</v>
      </c>
      <c r="D21" s="131">
        <v>1500</v>
      </c>
      <c r="E21" s="132"/>
      <c r="F21" s="47" t="s">
        <v>485</v>
      </c>
      <c r="G21" s="84">
        <v>1000</v>
      </c>
      <c r="H21" s="85">
        <v>1500</v>
      </c>
      <c r="K21" s="188" t="s">
        <v>519</v>
      </c>
      <c r="L21" s="268" t="s">
        <v>521</v>
      </c>
      <c r="M21" s="185" t="s">
        <v>522</v>
      </c>
      <c r="N21" s="185" t="s">
        <v>523</v>
      </c>
      <c r="O21" s="185" t="s">
        <v>524</v>
      </c>
      <c r="P21" s="190" t="s">
        <v>524</v>
      </c>
    </row>
    <row r="22" spans="1:16" ht="16" thickBot="1" x14ac:dyDescent="0.25">
      <c r="A22" s="133">
        <v>250</v>
      </c>
      <c r="B22" s="134">
        <f>E7-B23</f>
        <v>0.32442748091603052</v>
      </c>
      <c r="C22" s="135">
        <f>C21*$B22*$A22</f>
        <v>81106.870229007633</v>
      </c>
      <c r="D22" s="136">
        <f>D21*$B22*$A22</f>
        <v>121660.30534351144</v>
      </c>
      <c r="E22" s="132"/>
      <c r="F22" s="52"/>
      <c r="G22" s="86">
        <f>($B22+$B23)*$A22*G21</f>
        <v>100190.83969465649</v>
      </c>
      <c r="H22" s="87">
        <f>($B22+$B23)*$A22*H21</f>
        <v>150286.25954198473</v>
      </c>
      <c r="K22" s="11"/>
      <c r="L22" s="269"/>
      <c r="M22" s="191">
        <v>1000</v>
      </c>
      <c r="N22" s="191">
        <v>1500</v>
      </c>
      <c r="O22" s="191">
        <v>1000</v>
      </c>
      <c r="P22" s="192">
        <v>1500</v>
      </c>
    </row>
    <row r="23" spans="1:16" x14ac:dyDescent="0.2">
      <c r="A23" s="133">
        <v>500</v>
      </c>
      <c r="B23" s="134">
        <f>J7</f>
        <v>7.6335877862595422E-2</v>
      </c>
      <c r="C23" s="135">
        <f>C21*$B23*$A23</f>
        <v>38167.938931297715</v>
      </c>
      <c r="D23" s="136">
        <f>D21*$B23*$A23</f>
        <v>57251.908396946572</v>
      </c>
      <c r="E23" s="132"/>
      <c r="F23" s="132"/>
      <c r="G23" s="132"/>
      <c r="H23" s="132"/>
      <c r="K23" s="11">
        <v>400</v>
      </c>
      <c r="L23" s="41">
        <f>H7</f>
        <v>0.12977099236641221</v>
      </c>
      <c r="M23" s="193">
        <f>$L23*M$22</f>
        <v>129.7709923664122</v>
      </c>
      <c r="N23" s="193">
        <f>$L23*N$22</f>
        <v>194.6564885496183</v>
      </c>
      <c r="O23" s="194">
        <f>$K23*M23</f>
        <v>51908.396946564884</v>
      </c>
      <c r="P23" s="195">
        <f t="shared" ref="P23:P30" si="6">$K23*N23</f>
        <v>77862.595419847319</v>
      </c>
    </row>
    <row r="24" spans="1:16" ht="16" thickBot="1" x14ac:dyDescent="0.25">
      <c r="A24" s="121"/>
      <c r="B24" s="137">
        <f>B22+B23</f>
        <v>0.40076335877862596</v>
      </c>
      <c r="C24" s="138">
        <f>C22+C23</f>
        <v>119274.80916030535</v>
      </c>
      <c r="D24" s="139">
        <f>D22+D23</f>
        <v>178912.21374045801</v>
      </c>
      <c r="E24" s="132"/>
      <c r="F24" s="132"/>
      <c r="G24" s="132" t="s">
        <v>495</v>
      </c>
      <c r="H24" s="132" t="s">
        <v>496</v>
      </c>
      <c r="K24" s="11">
        <v>350</v>
      </c>
      <c r="L24" s="41">
        <f>G7</f>
        <v>0.19083969465648856</v>
      </c>
      <c r="M24" s="193">
        <f t="shared" ref="M24:N30" si="7">$L24*M$22</f>
        <v>190.83969465648858</v>
      </c>
      <c r="N24" s="193">
        <f t="shared" si="7"/>
        <v>286.25954198473283</v>
      </c>
      <c r="O24" s="194">
        <f t="shared" ref="O24:O30" si="8">$K24*M24</f>
        <v>66793.893129771008</v>
      </c>
      <c r="P24" s="195">
        <f t="shared" si="6"/>
        <v>100190.83969465649</v>
      </c>
    </row>
    <row r="25" spans="1:16" x14ac:dyDescent="0.2">
      <c r="K25" s="11">
        <v>300</v>
      </c>
      <c r="L25" s="41">
        <f>F7</f>
        <v>0.31679389312977096</v>
      </c>
      <c r="M25" s="193">
        <f t="shared" si="7"/>
        <v>316.79389312977099</v>
      </c>
      <c r="N25" s="193">
        <f t="shared" si="7"/>
        <v>475.19083969465646</v>
      </c>
      <c r="O25" s="194">
        <f t="shared" si="8"/>
        <v>95038.167938931292</v>
      </c>
      <c r="P25" s="195">
        <f t="shared" si="6"/>
        <v>142557.25190839695</v>
      </c>
    </row>
    <row r="26" spans="1:16" ht="16" thickBot="1" x14ac:dyDescent="0.25">
      <c r="K26" s="48">
        <v>250</v>
      </c>
      <c r="L26" s="49">
        <f>E7</f>
        <v>0.40076335877862596</v>
      </c>
      <c r="M26" s="202">
        <f t="shared" si="7"/>
        <v>400.76335877862596</v>
      </c>
      <c r="N26" s="202">
        <f t="shared" si="7"/>
        <v>601.14503816793888</v>
      </c>
      <c r="O26" s="203">
        <f t="shared" si="8"/>
        <v>100190.83969465649</v>
      </c>
      <c r="P26" s="204">
        <f t="shared" si="6"/>
        <v>150286.25954198471</v>
      </c>
    </row>
    <row r="27" spans="1:16" x14ac:dyDescent="0.2">
      <c r="A27" s="47" t="s">
        <v>494</v>
      </c>
      <c r="B27" s="124" t="s">
        <v>464</v>
      </c>
      <c r="C27" s="78">
        <v>1000</v>
      </c>
      <c r="D27" s="79">
        <v>1500</v>
      </c>
      <c r="F27" s="68" t="s">
        <v>485</v>
      </c>
      <c r="G27" s="80">
        <v>1000</v>
      </c>
      <c r="H27" s="81">
        <v>1500</v>
      </c>
      <c r="K27" s="69">
        <v>200</v>
      </c>
      <c r="L27" s="70">
        <f>D7</f>
        <v>0.56488549618320616</v>
      </c>
      <c r="M27" s="199">
        <f t="shared" si="7"/>
        <v>564.88549618320621</v>
      </c>
      <c r="N27" s="199">
        <f t="shared" si="7"/>
        <v>847.32824427480921</v>
      </c>
      <c r="O27" s="200">
        <f t="shared" si="8"/>
        <v>112977.09923664124</v>
      </c>
      <c r="P27" s="201">
        <f t="shared" si="6"/>
        <v>169465.64885496185</v>
      </c>
    </row>
    <row r="28" spans="1:16" ht="16" thickBot="1" x14ac:dyDescent="0.25">
      <c r="A28" s="48">
        <v>200</v>
      </c>
      <c r="B28" s="49">
        <f>D7-B29</f>
        <v>0.43511450381679395</v>
      </c>
      <c r="C28" s="50">
        <f>C27*$B28*$A28</f>
        <v>87022.90076335879</v>
      </c>
      <c r="D28" s="51">
        <f>D27*$B28*$A28</f>
        <v>130534.35114503818</v>
      </c>
      <c r="F28" s="73"/>
      <c r="G28" s="88">
        <f>($B28+$B29)*$A28*G27</f>
        <v>112977.09923664124</v>
      </c>
      <c r="H28" s="89">
        <f>($B28+$B29)*$A28*H27</f>
        <v>169465.64885496185</v>
      </c>
      <c r="K28" s="48">
        <v>150</v>
      </c>
      <c r="L28" s="49">
        <f>C7</f>
        <v>0.69083969465648853</v>
      </c>
      <c r="M28" s="202">
        <f t="shared" si="7"/>
        <v>690.83969465648852</v>
      </c>
      <c r="N28" s="202">
        <f t="shared" si="7"/>
        <v>1036.2595419847328</v>
      </c>
      <c r="O28" s="203">
        <f t="shared" si="8"/>
        <v>103625.95419847328</v>
      </c>
      <c r="P28" s="204">
        <f t="shared" si="6"/>
        <v>155438.9312977099</v>
      </c>
    </row>
    <row r="29" spans="1:16" x14ac:dyDescent="0.2">
      <c r="A29" s="48">
        <v>400</v>
      </c>
      <c r="B29" s="49">
        <f>H7</f>
        <v>0.12977099236641221</v>
      </c>
      <c r="C29" s="50">
        <f>C27*$B29*$A29</f>
        <v>51908.396946564884</v>
      </c>
      <c r="D29" s="51">
        <f>D27*$B29*$A29</f>
        <v>77862.595419847319</v>
      </c>
      <c r="K29" s="11">
        <v>100</v>
      </c>
      <c r="L29" s="41">
        <f>C7+(B4*0.33)</f>
        <v>0.79286259541984738</v>
      </c>
      <c r="M29" s="193">
        <f t="shared" si="7"/>
        <v>792.86259541984737</v>
      </c>
      <c r="N29" s="193">
        <f t="shared" si="7"/>
        <v>1189.293893129771</v>
      </c>
      <c r="O29" s="194">
        <f t="shared" si="8"/>
        <v>79286.259541984735</v>
      </c>
      <c r="P29" s="195">
        <f t="shared" si="6"/>
        <v>118929.3893129771</v>
      </c>
    </row>
    <row r="30" spans="1:16" ht="16" thickBot="1" x14ac:dyDescent="0.25">
      <c r="A30" s="52"/>
      <c r="B30" s="126">
        <f>B28+B29</f>
        <v>0.56488549618320616</v>
      </c>
      <c r="C30" s="53">
        <f>C28+C29</f>
        <v>138931.29770992367</v>
      </c>
      <c r="D30" s="54">
        <f>D28+D29</f>
        <v>208396.9465648855</v>
      </c>
      <c r="G30" t="s">
        <v>497</v>
      </c>
      <c r="H30" t="s">
        <v>487</v>
      </c>
      <c r="K30" s="12">
        <v>75</v>
      </c>
      <c r="L30" s="128">
        <f>C7+(0.5*B4)</f>
        <v>0.84541984732824427</v>
      </c>
      <c r="M30" s="196">
        <f t="shared" si="7"/>
        <v>845.41984732824426</v>
      </c>
      <c r="N30" s="196">
        <f t="shared" si="7"/>
        <v>1268.1297709923665</v>
      </c>
      <c r="O30" s="197">
        <f t="shared" si="8"/>
        <v>63406.48854961832</v>
      </c>
      <c r="P30" s="198">
        <f t="shared" si="6"/>
        <v>95109.732824427483</v>
      </c>
    </row>
    <row r="32" spans="1:16" ht="16" thickBot="1" x14ac:dyDescent="0.25"/>
    <row r="33" spans="1:8" x14ac:dyDescent="0.2">
      <c r="A33" s="68" t="s">
        <v>494</v>
      </c>
      <c r="B33" s="125" t="s">
        <v>464</v>
      </c>
      <c r="C33" s="80">
        <v>1000</v>
      </c>
      <c r="D33" s="81">
        <v>1500</v>
      </c>
      <c r="F33" s="47" t="s">
        <v>485</v>
      </c>
      <c r="G33" s="84">
        <v>1000</v>
      </c>
      <c r="H33" s="85">
        <v>1500</v>
      </c>
    </row>
    <row r="34" spans="1:8" ht="16" thickBot="1" x14ac:dyDescent="0.25">
      <c r="A34" s="69">
        <v>150</v>
      </c>
      <c r="B34" s="70">
        <f>C7-B35</f>
        <v>0.37404580152671757</v>
      </c>
      <c r="C34" s="71">
        <f>C33*$B34*$A34</f>
        <v>56106.87022900764</v>
      </c>
      <c r="D34" s="72">
        <f>D33*$B34*$A34</f>
        <v>84160.305343511442</v>
      </c>
      <c r="F34" s="52"/>
      <c r="G34" s="86">
        <f>($B34+$B35)*$A34*G33</f>
        <v>103625.95419847328</v>
      </c>
      <c r="H34" s="87">
        <f>($B34+$B35)*$A34*H33</f>
        <v>155438.93129770993</v>
      </c>
    </row>
    <row r="35" spans="1:8" x14ac:dyDescent="0.2">
      <c r="A35" s="69">
        <v>300</v>
      </c>
      <c r="B35" s="70">
        <f>F7</f>
        <v>0.31679389312977096</v>
      </c>
      <c r="C35" s="71">
        <f>C33*$B35*$A35</f>
        <v>95038.167938931292</v>
      </c>
      <c r="D35" s="72">
        <f>D33*$B35*$A35</f>
        <v>142557.25190839695</v>
      </c>
    </row>
    <row r="36" spans="1:8" ht="16" thickBot="1" x14ac:dyDescent="0.25">
      <c r="A36" s="73"/>
      <c r="B36" s="127">
        <f>B34+B35</f>
        <v>0.69083969465648853</v>
      </c>
      <c r="C36" s="74">
        <f>C34+C35</f>
        <v>151145.03816793894</v>
      </c>
      <c r="D36" s="75">
        <f>D34+D35</f>
        <v>226717.55725190841</v>
      </c>
      <c r="G36" t="s">
        <v>498</v>
      </c>
      <c r="H36" t="s">
        <v>499</v>
      </c>
    </row>
    <row r="38" spans="1:8" ht="16" thickBot="1" x14ac:dyDescent="0.25"/>
    <row r="39" spans="1:8" x14ac:dyDescent="0.2">
      <c r="A39" s="47" t="s">
        <v>494</v>
      </c>
      <c r="B39" s="14" t="s">
        <v>464</v>
      </c>
      <c r="C39" s="78">
        <v>1000</v>
      </c>
      <c r="D39" s="79">
        <v>1500</v>
      </c>
      <c r="F39" s="118" t="s">
        <v>485</v>
      </c>
      <c r="G39" s="119">
        <v>1000</v>
      </c>
      <c r="H39" s="120">
        <v>1500</v>
      </c>
    </row>
    <row r="40" spans="1:8" ht="16" thickBot="1" x14ac:dyDescent="0.25">
      <c r="A40" s="76">
        <v>100</v>
      </c>
      <c r="B40" s="178">
        <f>(B4*0.33)+C4</f>
        <v>0.22797709923664122</v>
      </c>
      <c r="C40" s="50">
        <f>C39*$B40*$A40</f>
        <v>22797.709923664122</v>
      </c>
      <c r="D40" s="51">
        <f>D39*$B40*$A40</f>
        <v>34196.564885496184</v>
      </c>
      <c r="F40" s="121"/>
      <c r="G40" s="122">
        <f>($B40+$B41)*$A40*G39</f>
        <v>79286.259541984735</v>
      </c>
      <c r="H40" s="123">
        <f>($B40+$B41)*$A40*H39</f>
        <v>118929.3893129771</v>
      </c>
    </row>
    <row r="41" spans="1:8" x14ac:dyDescent="0.2">
      <c r="A41" s="76">
        <v>200</v>
      </c>
      <c r="B41" s="49">
        <f>D7</f>
        <v>0.56488549618320616</v>
      </c>
      <c r="C41" s="50">
        <f>C39*$B41*$A41</f>
        <v>112977.09923664124</v>
      </c>
      <c r="D41" s="51">
        <f>D39*$B41*$A41</f>
        <v>169465.64885496185</v>
      </c>
    </row>
    <row r="42" spans="1:8" ht="16" thickBot="1" x14ac:dyDescent="0.25">
      <c r="A42" s="52"/>
      <c r="B42" s="126">
        <f>B40+B41</f>
        <v>0.79286259541984738</v>
      </c>
      <c r="C42" s="53">
        <f>C40+C41</f>
        <v>135774.80916030536</v>
      </c>
      <c r="D42" s="54">
        <f>D40+D41</f>
        <v>203662.21374045804</v>
      </c>
      <c r="G42" t="s">
        <v>500</v>
      </c>
      <c r="H42" t="s">
        <v>520</v>
      </c>
    </row>
    <row r="44" spans="1:8" ht="16" thickBot="1" x14ac:dyDescent="0.25"/>
    <row r="45" spans="1:8" x14ac:dyDescent="0.2">
      <c r="A45" s="8" t="s">
        <v>494</v>
      </c>
      <c r="B45" s="9" t="s">
        <v>464</v>
      </c>
      <c r="C45" s="82">
        <v>1000</v>
      </c>
      <c r="D45" s="83">
        <v>1500</v>
      </c>
      <c r="F45" s="118" t="s">
        <v>485</v>
      </c>
      <c r="G45" s="119">
        <v>1000</v>
      </c>
      <c r="H45" s="120">
        <v>1500</v>
      </c>
    </row>
    <row r="46" spans="1:8" ht="16" thickBot="1" x14ac:dyDescent="0.25">
      <c r="A46" s="46">
        <v>75</v>
      </c>
      <c r="B46" s="41">
        <f>(B4/2)</f>
        <v>0.15458015267175573</v>
      </c>
      <c r="C46" s="42">
        <f>C45*$B46*$A46</f>
        <v>11593.51145038168</v>
      </c>
      <c r="D46" s="43">
        <f>D45*$B46*$A46</f>
        <v>17390.267175572521</v>
      </c>
      <c r="F46" s="121"/>
      <c r="G46" s="122">
        <f>($B46+$B47)*$A46*G45</f>
        <v>63406.48854961832</v>
      </c>
      <c r="H46" s="123">
        <f>($B46+$B47)*$A46*H45</f>
        <v>95109.732824427469</v>
      </c>
    </row>
    <row r="47" spans="1:8" x14ac:dyDescent="0.2">
      <c r="A47" s="46">
        <v>150</v>
      </c>
      <c r="B47" s="41">
        <f>C7</f>
        <v>0.69083969465648853</v>
      </c>
      <c r="C47" s="42">
        <f>C45*$B47*$A47</f>
        <v>103625.95419847328</v>
      </c>
      <c r="D47" s="43">
        <f>D45*$B47*$A47</f>
        <v>155438.9312977099</v>
      </c>
    </row>
    <row r="48" spans="1:8" ht="16" thickBot="1" x14ac:dyDescent="0.25">
      <c r="A48" s="12"/>
      <c r="B48" s="128">
        <f>B46+B47</f>
        <v>0.84541984732824427</v>
      </c>
      <c r="C48" s="44">
        <f>C46+C47</f>
        <v>115219.46564885497</v>
      </c>
      <c r="D48" s="45">
        <f>D46+D47</f>
        <v>172829.19847328242</v>
      </c>
      <c r="G48" t="s">
        <v>563</v>
      </c>
      <c r="H48" t="s">
        <v>564</v>
      </c>
    </row>
    <row r="54" spans="1:14" x14ac:dyDescent="0.2">
      <c r="B54" t="s">
        <v>461</v>
      </c>
    </row>
    <row r="55" spans="1:14" x14ac:dyDescent="0.2">
      <c r="B55" t="s">
        <v>10</v>
      </c>
      <c r="C55" t="s">
        <v>19</v>
      </c>
      <c r="D55" t="s">
        <v>36</v>
      </c>
      <c r="E55" t="s">
        <v>53</v>
      </c>
      <c r="F55" t="s">
        <v>46</v>
      </c>
      <c r="G55" t="s">
        <v>41</v>
      </c>
      <c r="H55" t="s">
        <v>30</v>
      </c>
      <c r="I55" t="s">
        <v>152</v>
      </c>
      <c r="J55" t="s">
        <v>107</v>
      </c>
      <c r="K55" t="s">
        <v>151</v>
      </c>
      <c r="L55" t="s">
        <v>241</v>
      </c>
      <c r="M55" t="s">
        <v>66</v>
      </c>
      <c r="N55" t="s">
        <v>462</v>
      </c>
    </row>
    <row r="56" spans="1:14" x14ac:dyDescent="0.2">
      <c r="A56" t="s">
        <v>504</v>
      </c>
      <c r="B56">
        <v>81</v>
      </c>
      <c r="C56">
        <v>33</v>
      </c>
      <c r="D56">
        <v>43</v>
      </c>
      <c r="E56">
        <v>22</v>
      </c>
      <c r="F56">
        <v>33</v>
      </c>
      <c r="G56">
        <v>16</v>
      </c>
      <c r="H56">
        <v>11</v>
      </c>
      <c r="I56">
        <v>3</v>
      </c>
      <c r="J56">
        <v>14</v>
      </c>
      <c r="K56">
        <v>1</v>
      </c>
      <c r="L56">
        <v>3</v>
      </c>
      <c r="M56">
        <v>2</v>
      </c>
      <c r="N56">
        <v>262</v>
      </c>
    </row>
    <row r="57" spans="1:14" x14ac:dyDescent="0.2">
      <c r="B57">
        <v>0.30916030534351147</v>
      </c>
      <c r="C57">
        <v>0.12595419847328243</v>
      </c>
      <c r="D57">
        <v>0.16412213740458015</v>
      </c>
      <c r="E57">
        <v>8.3969465648854963E-2</v>
      </c>
      <c r="F57">
        <v>0.12595419847328243</v>
      </c>
      <c r="G57">
        <v>6.1068702290076333E-2</v>
      </c>
      <c r="H57">
        <v>4.1984732824427481E-2</v>
      </c>
      <c r="I57">
        <v>1.1450381679389313E-2</v>
      </c>
      <c r="J57">
        <v>5.3435114503816793E-2</v>
      </c>
      <c r="K57">
        <v>3.8167938931297708E-3</v>
      </c>
      <c r="L57">
        <v>1.1450381679389313E-2</v>
      </c>
      <c r="M57">
        <v>7.6335877862595417E-3</v>
      </c>
      <c r="N57">
        <v>1</v>
      </c>
    </row>
    <row r="59" spans="1:14" x14ac:dyDescent="0.2">
      <c r="A59" t="s">
        <v>482</v>
      </c>
      <c r="B59">
        <v>262</v>
      </c>
      <c r="C59">
        <v>181</v>
      </c>
      <c r="D59">
        <v>148</v>
      </c>
      <c r="E59">
        <v>105</v>
      </c>
      <c r="F59">
        <v>83</v>
      </c>
      <c r="G59">
        <v>50</v>
      </c>
      <c r="H59">
        <v>34</v>
      </c>
      <c r="I59">
        <v>23</v>
      </c>
      <c r="J59">
        <v>20</v>
      </c>
      <c r="K59">
        <v>6</v>
      </c>
      <c r="L59">
        <v>5</v>
      </c>
      <c r="M59">
        <v>2</v>
      </c>
    </row>
    <row r="60" spans="1:14" x14ac:dyDescent="0.2">
      <c r="B60">
        <v>1</v>
      </c>
      <c r="C60">
        <v>0.69083969465648853</v>
      </c>
      <c r="D60">
        <v>0.56488549618320616</v>
      </c>
      <c r="E60">
        <v>0.40076335877862596</v>
      </c>
      <c r="F60">
        <v>0.31679389312977096</v>
      </c>
      <c r="G60">
        <v>0.19083969465648856</v>
      </c>
      <c r="H60">
        <v>0.12977099236641221</v>
      </c>
      <c r="I60">
        <v>8.7786259541984726E-2</v>
      </c>
      <c r="J60">
        <v>7.6335877862595422E-2</v>
      </c>
      <c r="K60">
        <v>2.2900763358778626E-2</v>
      </c>
      <c r="L60">
        <v>1.9083969465648856E-2</v>
      </c>
      <c r="M60">
        <v>7.6335877862595417E-3</v>
      </c>
    </row>
    <row r="63" spans="1:14" x14ac:dyDescent="0.2">
      <c r="B63" t="s">
        <v>461</v>
      </c>
    </row>
    <row r="64" spans="1:14" x14ac:dyDescent="0.2">
      <c r="B64" t="s">
        <v>10</v>
      </c>
      <c r="C64" t="s">
        <v>19</v>
      </c>
      <c r="D64" t="s">
        <v>36</v>
      </c>
      <c r="E64" t="s">
        <v>53</v>
      </c>
      <c r="F64" t="s">
        <v>46</v>
      </c>
      <c r="G64" t="s">
        <v>41</v>
      </c>
      <c r="H64" t="s">
        <v>30</v>
      </c>
      <c r="I64" t="s">
        <v>152</v>
      </c>
      <c r="J64" t="s">
        <v>107</v>
      </c>
      <c r="K64" t="s">
        <v>151</v>
      </c>
      <c r="L64" t="s">
        <v>241</v>
      </c>
      <c r="M64" t="s">
        <v>66</v>
      </c>
      <c r="N64" t="s">
        <v>462</v>
      </c>
    </row>
    <row r="65" spans="1:13" x14ac:dyDescent="0.2">
      <c r="A65" t="s">
        <v>482</v>
      </c>
      <c r="B65">
        <v>262</v>
      </c>
      <c r="C65">
        <v>181</v>
      </c>
      <c r="D65">
        <v>148</v>
      </c>
      <c r="E65">
        <v>105</v>
      </c>
      <c r="F65">
        <v>83</v>
      </c>
      <c r="G65">
        <v>50</v>
      </c>
      <c r="H65">
        <v>34</v>
      </c>
      <c r="I65">
        <v>23</v>
      </c>
      <c r="J65">
        <v>20</v>
      </c>
      <c r="K65">
        <v>6</v>
      </c>
      <c r="L65">
        <v>5</v>
      </c>
      <c r="M65">
        <v>2</v>
      </c>
    </row>
    <row r="66" spans="1:13" x14ac:dyDescent="0.2">
      <c r="B66">
        <v>1</v>
      </c>
      <c r="C66">
        <v>0.69083969465648853</v>
      </c>
      <c r="D66">
        <v>0.56488549618320616</v>
      </c>
      <c r="E66">
        <v>0.40076335877862596</v>
      </c>
      <c r="F66">
        <v>0.31679389312977096</v>
      </c>
      <c r="G66">
        <v>0.19083969465648856</v>
      </c>
      <c r="H66">
        <v>0.12977099236641221</v>
      </c>
      <c r="I66">
        <v>8.7786259541984726E-2</v>
      </c>
      <c r="J66">
        <v>7.6335877862595422E-2</v>
      </c>
      <c r="K66">
        <v>2.2900763358778626E-2</v>
      </c>
      <c r="L66">
        <v>1.9083969465648856E-2</v>
      </c>
      <c r="M66">
        <v>7.6335877862595417E-3</v>
      </c>
    </row>
  </sheetData>
  <mergeCells count="1">
    <mergeCell ref="L21:L22"/>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2E2A1-8E8F-1548-8FBD-453602B083FF}">
  <dimension ref="A1:P66"/>
  <sheetViews>
    <sheetView topLeftCell="A19" zoomScale="130" zoomScaleNormal="130" workbookViewId="0">
      <selection activeCell="C48" sqref="C48:D48"/>
    </sheetView>
  </sheetViews>
  <sheetFormatPr baseColWidth="10" defaultRowHeight="15" x14ac:dyDescent="0.2"/>
  <cols>
    <col min="1" max="1" width="30.5" customWidth="1"/>
    <col min="3" max="3" width="11.1640625" bestFit="1" customWidth="1"/>
  </cols>
  <sheetData>
    <row r="1" spans="1:14" x14ac:dyDescent="0.2">
      <c r="A1" s="100"/>
      <c r="B1" s="101" t="s">
        <v>461</v>
      </c>
      <c r="C1" s="101"/>
      <c r="D1" s="101"/>
      <c r="E1" s="101"/>
      <c r="F1" s="101"/>
      <c r="G1" s="101"/>
      <c r="H1" s="101"/>
      <c r="I1" s="101"/>
      <c r="J1" s="101"/>
      <c r="K1" s="101"/>
      <c r="L1" s="101"/>
      <c r="M1" s="101"/>
      <c r="N1" s="102"/>
    </row>
    <row r="2" spans="1:14" x14ac:dyDescent="0.2">
      <c r="A2" s="103"/>
      <c r="B2" s="104" t="s">
        <v>10</v>
      </c>
      <c r="C2" s="112" t="s">
        <v>19</v>
      </c>
      <c r="D2" s="112" t="s">
        <v>36</v>
      </c>
      <c r="E2" s="112" t="s">
        <v>53</v>
      </c>
      <c r="F2" s="112" t="s">
        <v>46</v>
      </c>
      <c r="G2" s="112" t="s">
        <v>41</v>
      </c>
      <c r="H2" s="112" t="s">
        <v>30</v>
      </c>
      <c r="I2" s="112" t="s">
        <v>152</v>
      </c>
      <c r="J2" s="112" t="s">
        <v>107</v>
      </c>
      <c r="K2" s="112" t="s">
        <v>151</v>
      </c>
      <c r="L2" s="112" t="s">
        <v>241</v>
      </c>
      <c r="M2" s="112" t="s">
        <v>66</v>
      </c>
      <c r="N2" s="113" t="s">
        <v>462</v>
      </c>
    </row>
    <row r="3" spans="1:14" ht="96" x14ac:dyDescent="0.2">
      <c r="A3" s="106" t="s">
        <v>480</v>
      </c>
      <c r="B3" s="104">
        <v>81</v>
      </c>
      <c r="C3" s="104">
        <v>33</v>
      </c>
      <c r="D3" s="104">
        <v>43</v>
      </c>
      <c r="E3" s="104">
        <v>22</v>
      </c>
      <c r="F3" s="104">
        <v>33</v>
      </c>
      <c r="G3" s="104">
        <v>16</v>
      </c>
      <c r="H3" s="104">
        <v>11</v>
      </c>
      <c r="I3" s="104">
        <v>3</v>
      </c>
      <c r="J3" s="104">
        <v>14</v>
      </c>
      <c r="K3" s="104">
        <v>1</v>
      </c>
      <c r="L3" s="104">
        <v>3</v>
      </c>
      <c r="M3" s="104">
        <v>2</v>
      </c>
      <c r="N3" s="105">
        <v>262</v>
      </c>
    </row>
    <row r="4" spans="1:14" x14ac:dyDescent="0.2">
      <c r="A4" s="103"/>
      <c r="B4" s="107">
        <f>B3/$N3</f>
        <v>0.30916030534351147</v>
      </c>
      <c r="C4" s="107">
        <f t="shared" ref="C4:N4" si="0">C3/$N3</f>
        <v>0.12595419847328243</v>
      </c>
      <c r="D4" s="107">
        <f t="shared" si="0"/>
        <v>0.16412213740458015</v>
      </c>
      <c r="E4" s="107">
        <f t="shared" si="0"/>
        <v>8.3969465648854963E-2</v>
      </c>
      <c r="F4" s="107">
        <f t="shared" si="0"/>
        <v>0.12595419847328243</v>
      </c>
      <c r="G4" s="107">
        <f t="shared" si="0"/>
        <v>6.1068702290076333E-2</v>
      </c>
      <c r="H4" s="107">
        <f t="shared" si="0"/>
        <v>4.1984732824427481E-2</v>
      </c>
      <c r="I4" s="107">
        <f t="shared" si="0"/>
        <v>1.1450381679389313E-2</v>
      </c>
      <c r="J4" s="107">
        <f t="shared" si="0"/>
        <v>5.3435114503816793E-2</v>
      </c>
      <c r="K4" s="107">
        <f t="shared" si="0"/>
        <v>3.8167938931297708E-3</v>
      </c>
      <c r="L4" s="107">
        <f t="shared" si="0"/>
        <v>1.1450381679389313E-2</v>
      </c>
      <c r="M4" s="107">
        <f t="shared" si="0"/>
        <v>7.6335877862595417E-3</v>
      </c>
      <c r="N4" s="108">
        <f t="shared" si="0"/>
        <v>1</v>
      </c>
    </row>
    <row r="5" spans="1:14" x14ac:dyDescent="0.2">
      <c r="A5" s="103"/>
      <c r="B5" s="104"/>
      <c r="C5" s="104"/>
      <c r="D5" s="104"/>
      <c r="E5" s="104"/>
      <c r="F5" s="104"/>
      <c r="G5" s="104"/>
      <c r="H5" s="104"/>
      <c r="I5" s="104"/>
      <c r="J5" s="104"/>
      <c r="K5" s="104"/>
      <c r="L5" s="104"/>
      <c r="M5" s="104"/>
      <c r="N5" s="105"/>
    </row>
    <row r="6" spans="1:14" x14ac:dyDescent="0.2">
      <c r="A6" s="103" t="s">
        <v>482</v>
      </c>
      <c r="B6" s="104">
        <f t="shared" ref="B6:K6" si="1">C6+B3</f>
        <v>262</v>
      </c>
      <c r="C6" s="104">
        <f t="shared" si="1"/>
        <v>181</v>
      </c>
      <c r="D6" s="104">
        <f t="shared" si="1"/>
        <v>148</v>
      </c>
      <c r="E6" s="104">
        <f t="shared" si="1"/>
        <v>105</v>
      </c>
      <c r="F6" s="104">
        <f t="shared" si="1"/>
        <v>83</v>
      </c>
      <c r="G6" s="104">
        <f t="shared" si="1"/>
        <v>50</v>
      </c>
      <c r="H6" s="104">
        <f t="shared" si="1"/>
        <v>34</v>
      </c>
      <c r="I6" s="104">
        <f t="shared" si="1"/>
        <v>23</v>
      </c>
      <c r="J6" s="104">
        <f t="shared" si="1"/>
        <v>20</v>
      </c>
      <c r="K6" s="104">
        <f t="shared" si="1"/>
        <v>6</v>
      </c>
      <c r="L6" s="104">
        <f>M6+L3</f>
        <v>5</v>
      </c>
      <c r="M6" s="104">
        <f>M3</f>
        <v>2</v>
      </c>
      <c r="N6" s="105"/>
    </row>
    <row r="7" spans="1:14" x14ac:dyDescent="0.2">
      <c r="A7" s="103"/>
      <c r="B7" s="39">
        <f>B6/$B6</f>
        <v>1</v>
      </c>
      <c r="C7" s="39">
        <f t="shared" ref="C7:M7" si="2">C6/$B6</f>
        <v>0.69083969465648853</v>
      </c>
      <c r="D7" s="39">
        <f t="shared" si="2"/>
        <v>0.56488549618320616</v>
      </c>
      <c r="E7" s="39">
        <f t="shared" si="2"/>
        <v>0.40076335877862596</v>
      </c>
      <c r="F7" s="39">
        <f t="shared" si="2"/>
        <v>0.31679389312977096</v>
      </c>
      <c r="G7" s="39">
        <f t="shared" si="2"/>
        <v>0.19083969465648856</v>
      </c>
      <c r="H7" s="39">
        <f t="shared" si="2"/>
        <v>0.12977099236641221</v>
      </c>
      <c r="I7" s="39">
        <f t="shared" si="2"/>
        <v>8.7786259541984726E-2</v>
      </c>
      <c r="J7" s="39">
        <f t="shared" si="2"/>
        <v>7.6335877862595422E-2</v>
      </c>
      <c r="K7" s="39">
        <f t="shared" si="2"/>
        <v>2.2900763358778626E-2</v>
      </c>
      <c r="L7" s="39">
        <f t="shared" si="2"/>
        <v>1.9083969465648856E-2</v>
      </c>
      <c r="M7" s="39">
        <f t="shared" si="2"/>
        <v>7.6335877862595417E-3</v>
      </c>
      <c r="N7" s="40"/>
    </row>
    <row r="8" spans="1:14" ht="16" thickBot="1" x14ac:dyDescent="0.25">
      <c r="A8" s="109"/>
      <c r="B8" s="110"/>
      <c r="C8" s="110"/>
      <c r="D8" s="110"/>
      <c r="E8" s="110"/>
      <c r="F8" s="110"/>
      <c r="G8" s="110"/>
      <c r="H8" s="110"/>
      <c r="I8" s="110"/>
      <c r="J8" s="110"/>
      <c r="K8" s="110"/>
      <c r="L8" s="110"/>
      <c r="M8" s="110"/>
      <c r="N8" s="111"/>
    </row>
    <row r="11" spans="1:14" ht="16" thickBot="1" x14ac:dyDescent="0.25">
      <c r="A11" s="90"/>
      <c r="B11" s="90"/>
      <c r="C11" s="90"/>
      <c r="D11" s="90"/>
      <c r="E11" s="90"/>
      <c r="F11" s="90"/>
      <c r="G11" s="90"/>
      <c r="H11" s="90"/>
      <c r="I11" s="90"/>
      <c r="J11" s="90"/>
      <c r="K11" s="90"/>
      <c r="L11" s="90"/>
    </row>
    <row r="12" spans="1:14" x14ac:dyDescent="0.2">
      <c r="A12" s="91"/>
      <c r="B12" s="114" t="s">
        <v>165</v>
      </c>
      <c r="C12" s="114" t="s">
        <v>10</v>
      </c>
      <c r="D12" s="114" t="s">
        <v>19</v>
      </c>
      <c r="E12" s="114" t="s">
        <v>36</v>
      </c>
      <c r="F12" s="114" t="s">
        <v>53</v>
      </c>
      <c r="G12" s="114" t="s">
        <v>46</v>
      </c>
      <c r="H12" s="114" t="s">
        <v>41</v>
      </c>
      <c r="I12" s="114" t="s">
        <v>30</v>
      </c>
      <c r="J12" s="114" t="s">
        <v>152</v>
      </c>
      <c r="K12" s="114" t="s">
        <v>107</v>
      </c>
      <c r="L12" s="115" t="s">
        <v>462</v>
      </c>
    </row>
    <row r="13" spans="1:14" x14ac:dyDescent="0.2">
      <c r="A13" s="92" t="s">
        <v>503</v>
      </c>
      <c r="B13" s="93">
        <v>16</v>
      </c>
      <c r="C13" s="93">
        <v>99</v>
      </c>
      <c r="D13" s="93">
        <v>45</v>
      </c>
      <c r="E13" s="93">
        <v>40</v>
      </c>
      <c r="F13" s="93">
        <v>26</v>
      </c>
      <c r="G13" s="93">
        <v>23</v>
      </c>
      <c r="H13" s="93">
        <v>2</v>
      </c>
      <c r="I13" s="93">
        <v>5</v>
      </c>
      <c r="J13" s="93">
        <v>2</v>
      </c>
      <c r="K13" s="93">
        <v>4</v>
      </c>
      <c r="L13" s="94">
        <v>262</v>
      </c>
    </row>
    <row r="14" spans="1:14" x14ac:dyDescent="0.2">
      <c r="A14" s="92"/>
      <c r="B14" s="95">
        <f>B13/$L13</f>
        <v>6.1068702290076333E-2</v>
      </c>
      <c r="C14" s="95">
        <f t="shared" ref="C14:K14" si="3">C13/$L13</f>
        <v>0.37786259541984735</v>
      </c>
      <c r="D14" s="95">
        <f t="shared" si="3"/>
        <v>0.1717557251908397</v>
      </c>
      <c r="E14" s="95">
        <f t="shared" si="3"/>
        <v>0.15267175572519084</v>
      </c>
      <c r="F14" s="95">
        <f t="shared" si="3"/>
        <v>9.9236641221374045E-2</v>
      </c>
      <c r="G14" s="95">
        <f t="shared" si="3"/>
        <v>8.7786259541984726E-2</v>
      </c>
      <c r="H14" s="95">
        <f t="shared" si="3"/>
        <v>7.6335877862595417E-3</v>
      </c>
      <c r="I14" s="95">
        <f t="shared" si="3"/>
        <v>1.9083969465648856E-2</v>
      </c>
      <c r="J14" s="95">
        <f t="shared" si="3"/>
        <v>7.6335877862595417E-3</v>
      </c>
      <c r="K14" s="95">
        <f t="shared" si="3"/>
        <v>1.5267175572519083E-2</v>
      </c>
      <c r="L14" s="96">
        <f>SUM(B14:K14)</f>
        <v>1</v>
      </c>
    </row>
    <row r="15" spans="1:14" x14ac:dyDescent="0.2">
      <c r="A15" s="92"/>
      <c r="B15" s="93"/>
      <c r="C15" s="93"/>
      <c r="D15" s="93"/>
      <c r="E15" s="93"/>
      <c r="F15" s="93"/>
      <c r="G15" s="93"/>
      <c r="H15" s="93"/>
      <c r="I15" s="93"/>
      <c r="J15" s="93"/>
      <c r="K15" s="93"/>
      <c r="L15" s="94"/>
    </row>
    <row r="16" spans="1:14" x14ac:dyDescent="0.2">
      <c r="A16" s="92" t="s">
        <v>482</v>
      </c>
      <c r="B16" s="93">
        <f t="shared" ref="B16:I16" si="4">C16+B13</f>
        <v>262</v>
      </c>
      <c r="C16" s="93">
        <f t="shared" si="4"/>
        <v>246</v>
      </c>
      <c r="D16" s="93">
        <f t="shared" si="4"/>
        <v>147</v>
      </c>
      <c r="E16" s="93">
        <f t="shared" si="4"/>
        <v>102</v>
      </c>
      <c r="F16" s="93">
        <f t="shared" si="4"/>
        <v>62</v>
      </c>
      <c r="G16" s="93">
        <f t="shared" si="4"/>
        <v>36</v>
      </c>
      <c r="H16" s="93">
        <f t="shared" si="4"/>
        <v>13</v>
      </c>
      <c r="I16" s="93">
        <f t="shared" si="4"/>
        <v>11</v>
      </c>
      <c r="J16" s="93">
        <f>K16+J13</f>
        <v>6</v>
      </c>
      <c r="K16" s="93">
        <f>K13</f>
        <v>4</v>
      </c>
      <c r="L16" s="94"/>
    </row>
    <row r="17" spans="1:16" x14ac:dyDescent="0.2">
      <c r="A17" s="92"/>
      <c r="B17" s="93"/>
      <c r="C17" s="95">
        <f>C16/$B16</f>
        <v>0.93893129770992367</v>
      </c>
      <c r="D17" s="95">
        <f t="shared" ref="D17:K17" si="5">D16/$B16</f>
        <v>0.56106870229007633</v>
      </c>
      <c r="E17" s="95">
        <f t="shared" si="5"/>
        <v>0.38931297709923662</v>
      </c>
      <c r="F17" s="95">
        <f t="shared" si="5"/>
        <v>0.23664122137404581</v>
      </c>
      <c r="G17" s="95">
        <f t="shared" si="5"/>
        <v>0.13740458015267176</v>
      </c>
      <c r="H17" s="95">
        <f t="shared" si="5"/>
        <v>4.9618320610687022E-2</v>
      </c>
      <c r="I17" s="95">
        <f t="shared" si="5"/>
        <v>4.1984732824427481E-2</v>
      </c>
      <c r="J17" s="95">
        <f t="shared" si="5"/>
        <v>2.2900763358778626E-2</v>
      </c>
      <c r="K17" s="95">
        <f t="shared" si="5"/>
        <v>1.5267175572519083E-2</v>
      </c>
      <c r="L17" s="94"/>
    </row>
    <row r="18" spans="1:16" ht="16" thickBot="1" x14ac:dyDescent="0.25">
      <c r="A18" s="97"/>
      <c r="B18" s="98"/>
      <c r="C18" s="98"/>
      <c r="D18" s="98"/>
      <c r="E18" s="98"/>
      <c r="F18" s="98"/>
      <c r="G18" s="98"/>
      <c r="H18" s="98"/>
      <c r="I18" s="98"/>
      <c r="J18" s="98"/>
      <c r="K18" s="98"/>
      <c r="L18" s="99"/>
    </row>
    <row r="19" spans="1:16" ht="16" thickBot="1" x14ac:dyDescent="0.25"/>
    <row r="20" spans="1:16" ht="16" thickBot="1" x14ac:dyDescent="0.25">
      <c r="A20" s="100" t="s">
        <v>552</v>
      </c>
      <c r="B20" s="258"/>
      <c r="C20" s="258"/>
      <c r="D20" s="258"/>
      <c r="E20" s="9"/>
      <c r="F20" s="9"/>
      <c r="G20" s="9"/>
      <c r="H20" s="9"/>
      <c r="I20" s="9"/>
      <c r="J20" s="9"/>
      <c r="K20" s="9"/>
      <c r="L20" s="9"/>
      <c r="M20" s="9"/>
      <c r="N20" s="9"/>
      <c r="O20" s="9"/>
      <c r="P20" s="10"/>
    </row>
    <row r="21" spans="1:16" ht="15" customHeight="1" x14ac:dyDescent="0.2">
      <c r="A21" s="118" t="s">
        <v>558</v>
      </c>
      <c r="B21" s="129" t="s">
        <v>464</v>
      </c>
      <c r="C21" s="130">
        <v>1000</v>
      </c>
      <c r="D21" s="131">
        <v>1500</v>
      </c>
      <c r="E21" s="183"/>
      <c r="F21" s="118" t="s">
        <v>485</v>
      </c>
      <c r="G21" s="119">
        <v>1000</v>
      </c>
      <c r="H21" s="120">
        <v>1500</v>
      </c>
      <c r="I21" s="77"/>
      <c r="J21" s="8"/>
      <c r="K21" s="188"/>
      <c r="L21" s="268" t="s">
        <v>521</v>
      </c>
      <c r="M21" s="205" t="s">
        <v>522</v>
      </c>
      <c r="N21" s="205" t="s">
        <v>523</v>
      </c>
      <c r="O21" s="205" t="s">
        <v>524</v>
      </c>
      <c r="P21" s="190" t="s">
        <v>524</v>
      </c>
    </row>
    <row r="22" spans="1:16" ht="16" thickBot="1" x14ac:dyDescent="0.25">
      <c r="A22" s="177">
        <f>250+212.5</f>
        <v>462.5</v>
      </c>
      <c r="B22" s="134">
        <f>E7-B23</f>
        <v>0.32442748091603052</v>
      </c>
      <c r="C22" s="135">
        <f>C21*$B22*$A22</f>
        <v>150047.70992366411</v>
      </c>
      <c r="D22" s="136">
        <f>D21*$B22*$A22</f>
        <v>225071.56488549616</v>
      </c>
      <c r="E22" s="183"/>
      <c r="F22" s="121"/>
      <c r="G22" s="122">
        <f>($B22+$B23)*$A22*G21</f>
        <v>185353.0534351145</v>
      </c>
      <c r="H22" s="123">
        <f>($B22+$B23)*$A22*H21</f>
        <v>278029.58015267178</v>
      </c>
      <c r="I22" s="77"/>
      <c r="J22" s="259" t="s">
        <v>519</v>
      </c>
      <c r="K22" s="259" t="s">
        <v>551</v>
      </c>
      <c r="L22" s="269"/>
      <c r="M22" s="191">
        <v>1000</v>
      </c>
      <c r="N22" s="191">
        <v>1500</v>
      </c>
      <c r="O22" s="191">
        <v>1000</v>
      </c>
      <c r="P22" s="192">
        <v>1500</v>
      </c>
    </row>
    <row r="23" spans="1:16" x14ac:dyDescent="0.2">
      <c r="A23" s="177">
        <f>500+212.5</f>
        <v>712.5</v>
      </c>
      <c r="B23" s="134">
        <f>J7</f>
        <v>7.6335877862595422E-2</v>
      </c>
      <c r="C23" s="135">
        <f>C21*$B23*$A23</f>
        <v>54389.312977099238</v>
      </c>
      <c r="D23" s="136">
        <f>D21*$B23*$A23</f>
        <v>81583.969465648857</v>
      </c>
      <c r="E23" s="183"/>
      <c r="F23" s="183"/>
      <c r="G23" s="183"/>
      <c r="H23" s="183"/>
      <c r="I23" s="77"/>
      <c r="J23" s="254">
        <v>400</v>
      </c>
      <c r="K23" s="254">
        <f>J23+212.5</f>
        <v>612.5</v>
      </c>
      <c r="L23" s="41">
        <f>H7</f>
        <v>0.12977099236641221</v>
      </c>
      <c r="M23" s="193">
        <f>$L23*M$22</f>
        <v>129.7709923664122</v>
      </c>
      <c r="N23" s="193">
        <f>$L23*N$22</f>
        <v>194.6564885496183</v>
      </c>
      <c r="O23" s="194">
        <f>$K23*M23</f>
        <v>79484.732824427469</v>
      </c>
      <c r="P23" s="195">
        <f t="shared" ref="P23:P30" si="6">$K23*N23</f>
        <v>119227.09923664121</v>
      </c>
    </row>
    <row r="24" spans="1:16" ht="16" thickBot="1" x14ac:dyDescent="0.25">
      <c r="A24" s="121"/>
      <c r="B24" s="137">
        <f>B22+B23</f>
        <v>0.40076335877862596</v>
      </c>
      <c r="C24" s="138">
        <f>C22+C23</f>
        <v>204437.02290076335</v>
      </c>
      <c r="D24" s="139">
        <f>D22+D23</f>
        <v>306655.53435114503</v>
      </c>
      <c r="E24" s="183"/>
      <c r="F24" s="183"/>
      <c r="G24" s="183" t="s">
        <v>495</v>
      </c>
      <c r="H24" s="183" t="s">
        <v>496</v>
      </c>
      <c r="I24" s="77"/>
      <c r="J24" s="254">
        <v>350</v>
      </c>
      <c r="K24" s="254">
        <f t="shared" ref="K24:K30" si="7">J24+212.5</f>
        <v>562.5</v>
      </c>
      <c r="L24" s="41">
        <f>G7</f>
        <v>0.19083969465648856</v>
      </c>
      <c r="M24" s="193">
        <f t="shared" ref="M24:N30" si="8">$L24*M$22</f>
        <v>190.83969465648858</v>
      </c>
      <c r="N24" s="193">
        <f t="shared" si="8"/>
        <v>286.25954198473283</v>
      </c>
      <c r="O24" s="194">
        <f t="shared" ref="O24:O30" si="9">$K24*M24</f>
        <v>107347.32824427482</v>
      </c>
      <c r="P24" s="195">
        <f t="shared" si="6"/>
        <v>161020.99236641222</v>
      </c>
    </row>
    <row r="25" spans="1:16" x14ac:dyDescent="0.2">
      <c r="A25" s="11"/>
      <c r="B25" s="77"/>
      <c r="C25" s="77"/>
      <c r="D25" s="77"/>
      <c r="E25" s="77"/>
      <c r="F25" s="77"/>
      <c r="G25" s="77"/>
      <c r="H25" s="77"/>
      <c r="I25" s="77"/>
      <c r="J25" s="254">
        <v>300</v>
      </c>
      <c r="K25" s="254">
        <f t="shared" si="7"/>
        <v>512.5</v>
      </c>
      <c r="L25" s="41">
        <f>F7</f>
        <v>0.31679389312977096</v>
      </c>
      <c r="M25" s="193">
        <f t="shared" si="8"/>
        <v>316.79389312977099</v>
      </c>
      <c r="N25" s="193">
        <f t="shared" si="8"/>
        <v>475.19083969465646</v>
      </c>
      <c r="O25" s="194">
        <f t="shared" si="9"/>
        <v>162356.87022900765</v>
      </c>
      <c r="P25" s="195">
        <f t="shared" si="6"/>
        <v>243535.30534351143</v>
      </c>
    </row>
    <row r="26" spans="1:16" ht="16" thickBot="1" x14ac:dyDescent="0.25">
      <c r="A26" s="11"/>
      <c r="B26" s="77"/>
      <c r="C26" s="77"/>
      <c r="D26" s="77"/>
      <c r="E26" s="77"/>
      <c r="F26" s="77"/>
      <c r="G26" s="77"/>
      <c r="H26" s="77"/>
      <c r="I26" s="77"/>
      <c r="J26" s="177">
        <v>250</v>
      </c>
      <c r="K26" s="177">
        <f t="shared" si="7"/>
        <v>462.5</v>
      </c>
      <c r="L26" s="134">
        <f>E7</f>
        <v>0.40076335877862596</v>
      </c>
      <c r="M26" s="251">
        <f t="shared" si="8"/>
        <v>400.76335877862596</v>
      </c>
      <c r="N26" s="251">
        <f t="shared" si="8"/>
        <v>601.14503816793888</v>
      </c>
      <c r="O26" s="252">
        <f t="shared" si="9"/>
        <v>185353.0534351145</v>
      </c>
      <c r="P26" s="253">
        <f t="shared" si="6"/>
        <v>278029.58015267173</v>
      </c>
    </row>
    <row r="27" spans="1:16" x14ac:dyDescent="0.2">
      <c r="A27" s="118" t="s">
        <v>559</v>
      </c>
      <c r="B27" s="129" t="s">
        <v>464</v>
      </c>
      <c r="C27" s="130">
        <v>1000</v>
      </c>
      <c r="D27" s="131">
        <v>1500</v>
      </c>
      <c r="E27" s="183"/>
      <c r="F27" s="118" t="s">
        <v>485</v>
      </c>
      <c r="G27" s="119">
        <v>1000</v>
      </c>
      <c r="H27" s="120">
        <v>1500</v>
      </c>
      <c r="I27" s="77"/>
      <c r="J27" s="255">
        <v>200</v>
      </c>
      <c r="K27" s="255">
        <f t="shared" si="7"/>
        <v>412.5</v>
      </c>
      <c r="L27" s="49">
        <f>D7</f>
        <v>0.56488549618320616</v>
      </c>
      <c r="M27" s="202">
        <f t="shared" si="8"/>
        <v>564.88549618320621</v>
      </c>
      <c r="N27" s="202">
        <f t="shared" si="8"/>
        <v>847.32824427480921</v>
      </c>
      <c r="O27" s="203">
        <f t="shared" si="9"/>
        <v>233015.26717557258</v>
      </c>
      <c r="P27" s="204">
        <f t="shared" si="6"/>
        <v>349522.9007633588</v>
      </c>
    </row>
    <row r="28" spans="1:16" ht="16" thickBot="1" x14ac:dyDescent="0.25">
      <c r="A28" s="177">
        <f>200+212.5</f>
        <v>412.5</v>
      </c>
      <c r="B28" s="134">
        <f>D7-B29</f>
        <v>0.43511450381679395</v>
      </c>
      <c r="C28" s="135">
        <f>C27*$B28*$A28</f>
        <v>179484.73282442751</v>
      </c>
      <c r="D28" s="136">
        <f>D27*$B28*$A28</f>
        <v>269227.09923664125</v>
      </c>
      <c r="E28" s="183"/>
      <c r="F28" s="121"/>
      <c r="G28" s="122">
        <f>($B28+$B29)*$A28*G27</f>
        <v>233015.26717557255</v>
      </c>
      <c r="H28" s="123">
        <f>($B28+$B29)*$A28*H27</f>
        <v>349522.9007633588</v>
      </c>
      <c r="I28" s="77"/>
      <c r="J28" s="256">
        <v>150</v>
      </c>
      <c r="K28" s="256">
        <f t="shared" si="7"/>
        <v>362.5</v>
      </c>
      <c r="L28" s="239">
        <f>C7</f>
        <v>0.69083969465648853</v>
      </c>
      <c r="M28" s="248">
        <f t="shared" si="8"/>
        <v>690.83969465648852</v>
      </c>
      <c r="N28" s="248">
        <f t="shared" si="8"/>
        <v>1036.2595419847328</v>
      </c>
      <c r="O28" s="249">
        <f t="shared" si="9"/>
        <v>250429.38931297709</v>
      </c>
      <c r="P28" s="250">
        <f t="shared" si="6"/>
        <v>375644.08396946563</v>
      </c>
    </row>
    <row r="29" spans="1:16" x14ac:dyDescent="0.2">
      <c r="A29" s="177">
        <f>400+212.5</f>
        <v>612.5</v>
      </c>
      <c r="B29" s="134">
        <f>H7</f>
        <v>0.12977099236641221</v>
      </c>
      <c r="C29" s="135">
        <f>C27*$B29*$A29</f>
        <v>79484.732824427469</v>
      </c>
      <c r="D29" s="136">
        <f>D27*$B29*$A29</f>
        <v>119227.09923664121</v>
      </c>
      <c r="E29" s="183"/>
      <c r="F29" s="183"/>
      <c r="G29" s="183"/>
      <c r="H29" s="183"/>
      <c r="I29" s="77"/>
      <c r="J29" s="255">
        <v>100</v>
      </c>
      <c r="K29" s="255">
        <f t="shared" si="7"/>
        <v>312.5</v>
      </c>
      <c r="L29" s="49">
        <f>C7+(B4*0.33)</f>
        <v>0.79286259541984738</v>
      </c>
      <c r="M29" s="202">
        <f t="shared" si="8"/>
        <v>792.86259541984737</v>
      </c>
      <c r="N29" s="202">
        <f t="shared" si="8"/>
        <v>1189.293893129771</v>
      </c>
      <c r="O29" s="203">
        <f t="shared" si="9"/>
        <v>247769.56106870231</v>
      </c>
      <c r="P29" s="204">
        <f t="shared" si="6"/>
        <v>371654.34160305344</v>
      </c>
    </row>
    <row r="30" spans="1:16" ht="16" thickBot="1" x14ac:dyDescent="0.25">
      <c r="A30" s="121"/>
      <c r="B30" s="137">
        <f>B28+B29</f>
        <v>0.56488549618320616</v>
      </c>
      <c r="C30" s="138">
        <f>C28+C29</f>
        <v>258969.46564885497</v>
      </c>
      <c r="D30" s="139">
        <f>D28+D29</f>
        <v>388454.19847328245</v>
      </c>
      <c r="E30" s="183"/>
      <c r="F30" s="183"/>
      <c r="G30" s="183" t="s">
        <v>497</v>
      </c>
      <c r="H30" s="183" t="s">
        <v>487</v>
      </c>
      <c r="I30" s="77"/>
      <c r="J30" s="257">
        <v>75</v>
      </c>
      <c r="K30" s="257">
        <f t="shared" si="7"/>
        <v>287.5</v>
      </c>
      <c r="L30" s="128">
        <f>C7+(0.5*B4)</f>
        <v>0.84541984732824427</v>
      </c>
      <c r="M30" s="196">
        <f t="shared" si="8"/>
        <v>845.41984732824426</v>
      </c>
      <c r="N30" s="196">
        <f t="shared" si="8"/>
        <v>1268.1297709923665</v>
      </c>
      <c r="O30" s="197">
        <f t="shared" si="9"/>
        <v>243058.20610687023</v>
      </c>
      <c r="P30" s="198">
        <f t="shared" si="6"/>
        <v>364587.30916030536</v>
      </c>
    </row>
    <row r="31" spans="1:16" x14ac:dyDescent="0.2">
      <c r="A31" s="11"/>
      <c r="B31" s="77"/>
      <c r="C31" s="77"/>
      <c r="D31" s="77"/>
      <c r="E31" s="77"/>
      <c r="F31" s="77"/>
      <c r="G31" s="77"/>
      <c r="H31" s="77"/>
      <c r="I31" s="77"/>
      <c r="J31" s="77"/>
      <c r="K31" s="77"/>
      <c r="L31" s="77"/>
      <c r="M31" s="77"/>
      <c r="N31" s="77"/>
      <c r="O31" s="77"/>
      <c r="P31" s="184"/>
    </row>
    <row r="32" spans="1:16" ht="16" thickBot="1" x14ac:dyDescent="0.25">
      <c r="A32" s="11"/>
      <c r="B32" s="77"/>
      <c r="C32" s="77"/>
      <c r="D32" s="77"/>
      <c r="E32" s="77"/>
      <c r="F32" s="77"/>
      <c r="G32" s="77"/>
      <c r="H32" s="77"/>
      <c r="I32" s="77"/>
      <c r="J32" s="77"/>
      <c r="K32" s="77"/>
      <c r="L32" s="77"/>
      <c r="M32" s="77"/>
      <c r="N32" s="77"/>
      <c r="O32" s="77"/>
      <c r="P32" s="184"/>
    </row>
    <row r="33" spans="1:16" x14ac:dyDescent="0.2">
      <c r="A33" s="47" t="s">
        <v>560</v>
      </c>
      <c r="B33" s="124" t="s">
        <v>464</v>
      </c>
      <c r="C33" s="84">
        <v>1000</v>
      </c>
      <c r="D33" s="85">
        <v>1500</v>
      </c>
      <c r="E33" s="77"/>
      <c r="F33" s="234" t="s">
        <v>485</v>
      </c>
      <c r="G33" s="236">
        <v>1000</v>
      </c>
      <c r="H33" s="237">
        <v>1500</v>
      </c>
      <c r="I33" s="77"/>
      <c r="J33" s="77"/>
      <c r="K33" s="77"/>
      <c r="L33" s="77"/>
      <c r="M33" s="77"/>
      <c r="N33" s="77"/>
      <c r="O33" s="77"/>
      <c r="P33" s="184"/>
    </row>
    <row r="34" spans="1:16" ht="16" thickBot="1" x14ac:dyDescent="0.25">
      <c r="A34" s="48">
        <f>150+212.5</f>
        <v>362.5</v>
      </c>
      <c r="B34" s="49">
        <f>C7-B35</f>
        <v>0.37404580152671757</v>
      </c>
      <c r="C34" s="50">
        <f>C33*$B34*$A34</f>
        <v>135591.60305343513</v>
      </c>
      <c r="D34" s="51">
        <f>D33*$B34*$A34</f>
        <v>203387.40458015265</v>
      </c>
      <c r="E34" s="77"/>
      <c r="F34" s="242"/>
      <c r="G34" s="246">
        <f>($B34+$B35)*$A34*G33</f>
        <v>250429.38931297709</v>
      </c>
      <c r="H34" s="247">
        <f>($B34+$B35)*$A34*H33</f>
        <v>375644.08396946563</v>
      </c>
      <c r="I34" s="77"/>
      <c r="J34" s="77"/>
      <c r="K34" s="77"/>
      <c r="L34" s="77"/>
      <c r="M34" s="77"/>
      <c r="N34" s="77"/>
      <c r="O34" s="77"/>
      <c r="P34" s="184"/>
    </row>
    <row r="35" spans="1:16" x14ac:dyDescent="0.2">
      <c r="A35" s="48">
        <f>300+212.5</f>
        <v>512.5</v>
      </c>
      <c r="B35" s="49">
        <f>F7</f>
        <v>0.31679389312977096</v>
      </c>
      <c r="C35" s="50">
        <f>C33*$B35*$A35</f>
        <v>162356.87022900765</v>
      </c>
      <c r="D35" s="51">
        <f>D33*$B35*$A35</f>
        <v>243535.30534351143</v>
      </c>
      <c r="E35" s="77"/>
      <c r="F35" s="77"/>
      <c r="G35" s="77"/>
      <c r="H35" s="77"/>
      <c r="I35" s="77"/>
      <c r="J35" s="77"/>
      <c r="K35" s="77"/>
      <c r="L35" s="77"/>
      <c r="M35" s="77"/>
      <c r="N35" s="77"/>
      <c r="O35" s="77"/>
      <c r="P35" s="184"/>
    </row>
    <row r="36" spans="1:16" ht="16" thickBot="1" x14ac:dyDescent="0.25">
      <c r="A36" s="52"/>
      <c r="B36" s="126">
        <f>B34+B35</f>
        <v>0.69083969465648853</v>
      </c>
      <c r="C36" s="53">
        <f>C34+C35</f>
        <v>297948.47328244278</v>
      </c>
      <c r="D36" s="54">
        <f>D34+D35</f>
        <v>446922.70992366411</v>
      </c>
      <c r="E36" s="77"/>
      <c r="F36" s="77"/>
      <c r="G36" s="77" t="s">
        <v>498</v>
      </c>
      <c r="H36" s="77" t="s">
        <v>499</v>
      </c>
      <c r="I36" s="77"/>
      <c r="J36" s="77"/>
      <c r="K36" s="77"/>
      <c r="L36" s="77"/>
      <c r="M36" s="77"/>
      <c r="N36" s="77"/>
      <c r="O36" s="77"/>
      <c r="P36" s="184"/>
    </row>
    <row r="37" spans="1:16" x14ac:dyDescent="0.2">
      <c r="A37" s="11"/>
      <c r="B37" s="77"/>
      <c r="C37" s="77"/>
      <c r="D37" s="77"/>
      <c r="E37" s="77"/>
      <c r="F37" s="77"/>
      <c r="G37" s="77"/>
      <c r="H37" s="77"/>
      <c r="I37" s="77"/>
      <c r="J37" s="77"/>
      <c r="K37" s="77"/>
      <c r="L37" s="77"/>
      <c r="M37" s="77"/>
      <c r="N37" s="77"/>
      <c r="O37" s="77"/>
      <c r="P37" s="184"/>
    </row>
    <row r="38" spans="1:16" ht="16" thickBot="1" x14ac:dyDescent="0.25">
      <c r="A38" s="11"/>
      <c r="B38" s="77"/>
      <c r="C38" s="77"/>
      <c r="D38" s="77"/>
      <c r="E38" s="77"/>
      <c r="F38" s="77"/>
      <c r="G38" s="77"/>
      <c r="H38" s="77"/>
      <c r="I38" s="77"/>
      <c r="J38" s="77"/>
      <c r="K38" s="77"/>
      <c r="L38" s="77"/>
      <c r="M38" s="77"/>
      <c r="N38" s="77"/>
      <c r="O38" s="77"/>
      <c r="P38" s="184"/>
    </row>
    <row r="39" spans="1:16" x14ac:dyDescent="0.2">
      <c r="A39" s="234" t="s">
        <v>561</v>
      </c>
      <c r="B39" s="235" t="s">
        <v>464</v>
      </c>
      <c r="C39" s="266">
        <v>1000</v>
      </c>
      <c r="D39" s="267">
        <v>1500</v>
      </c>
      <c r="E39" s="77"/>
      <c r="F39" s="47" t="s">
        <v>485</v>
      </c>
      <c r="G39" s="84">
        <v>1000</v>
      </c>
      <c r="H39" s="85">
        <v>1500</v>
      </c>
      <c r="I39" s="77"/>
      <c r="J39" s="77"/>
      <c r="K39" s="77"/>
      <c r="L39" s="77"/>
      <c r="M39" s="77"/>
      <c r="N39" s="77"/>
      <c r="O39" s="77"/>
      <c r="P39" s="184"/>
    </row>
    <row r="40" spans="1:16" ht="16" thickBot="1" x14ac:dyDescent="0.25">
      <c r="A40" s="238">
        <f>100+212.5</f>
        <v>312.5</v>
      </c>
      <c r="B40" s="239">
        <f>(B4*0.33)+C4</f>
        <v>0.22797709923664122</v>
      </c>
      <c r="C40" s="240">
        <f>C39*$B40*$A40</f>
        <v>71242.843511450381</v>
      </c>
      <c r="D40" s="241">
        <f>D39*$B40*$A40</f>
        <v>106864.26526717558</v>
      </c>
      <c r="E40" s="77"/>
      <c r="F40" s="52"/>
      <c r="G40" s="86">
        <f>($B40+$B41)*$A40*G39</f>
        <v>247769.56106870231</v>
      </c>
      <c r="H40" s="87">
        <f>($B40+$B41)*$A40*H39</f>
        <v>371654.34160305344</v>
      </c>
      <c r="I40" s="77"/>
      <c r="J40" s="77"/>
      <c r="K40" s="77"/>
      <c r="L40" s="77"/>
      <c r="M40" s="77"/>
      <c r="N40" s="77"/>
      <c r="O40" s="77"/>
      <c r="P40" s="184"/>
    </row>
    <row r="41" spans="1:16" x14ac:dyDescent="0.2">
      <c r="A41" s="238">
        <f>200+212.5</f>
        <v>412.5</v>
      </c>
      <c r="B41" s="239">
        <f>D7</f>
        <v>0.56488549618320616</v>
      </c>
      <c r="C41" s="240">
        <f>C39*$B41*$A41</f>
        <v>233015.26717557258</v>
      </c>
      <c r="D41" s="241">
        <f>D39*$B41*$A41</f>
        <v>349522.9007633588</v>
      </c>
      <c r="E41" s="77"/>
      <c r="F41" s="77"/>
      <c r="G41" s="77"/>
      <c r="H41" s="77"/>
      <c r="I41" s="77"/>
      <c r="J41" s="77"/>
      <c r="K41" s="77"/>
      <c r="L41" s="77"/>
      <c r="M41" s="77"/>
      <c r="N41" s="77"/>
      <c r="O41" s="77"/>
      <c r="P41" s="184"/>
    </row>
    <row r="42" spans="1:16" ht="16" thickBot="1" x14ac:dyDescent="0.25">
      <c r="A42" s="242"/>
      <c r="B42" s="243">
        <f>B40+B41</f>
        <v>0.79286259541984738</v>
      </c>
      <c r="C42" s="244">
        <f>C40+C41</f>
        <v>304258.11068702297</v>
      </c>
      <c r="D42" s="245">
        <f>D40+D41</f>
        <v>456387.16603053437</v>
      </c>
      <c r="E42" s="77"/>
      <c r="F42" s="77"/>
      <c r="G42" s="77" t="s">
        <v>500</v>
      </c>
      <c r="H42" s="77" t="s">
        <v>520</v>
      </c>
      <c r="I42" s="77"/>
      <c r="J42" s="77"/>
      <c r="K42" s="77"/>
      <c r="L42" s="77"/>
      <c r="M42" s="77"/>
      <c r="N42" s="77"/>
      <c r="O42" s="77"/>
      <c r="P42" s="184"/>
    </row>
    <row r="43" spans="1:16" x14ac:dyDescent="0.2">
      <c r="A43" s="11"/>
      <c r="B43" s="77"/>
      <c r="C43" s="77"/>
      <c r="D43" s="77"/>
      <c r="E43" s="77"/>
      <c r="F43" s="77"/>
      <c r="G43" s="77"/>
      <c r="H43" s="77"/>
      <c r="I43" s="77"/>
      <c r="J43" s="77"/>
      <c r="K43" s="77"/>
      <c r="L43" s="77"/>
      <c r="M43" s="77"/>
      <c r="N43" s="77"/>
      <c r="O43" s="77"/>
      <c r="P43" s="184"/>
    </row>
    <row r="44" spans="1:16" ht="16" thickBot="1" x14ac:dyDescent="0.25">
      <c r="A44" s="11"/>
      <c r="B44" s="77"/>
      <c r="C44" s="77"/>
      <c r="D44" s="77"/>
      <c r="E44" s="77"/>
      <c r="F44" s="77"/>
      <c r="G44" s="77"/>
      <c r="H44" s="77"/>
      <c r="I44" s="77"/>
      <c r="J44" s="77"/>
      <c r="K44" s="77"/>
      <c r="L44" s="77"/>
      <c r="M44" s="77"/>
      <c r="N44" s="77"/>
      <c r="O44" s="77"/>
      <c r="P44" s="184"/>
    </row>
    <row r="45" spans="1:16" x14ac:dyDescent="0.2">
      <c r="A45" s="47" t="s">
        <v>562</v>
      </c>
      <c r="B45" s="14" t="s">
        <v>464</v>
      </c>
      <c r="C45" s="84">
        <v>1000</v>
      </c>
      <c r="D45" s="85">
        <v>1500</v>
      </c>
      <c r="E45" s="77"/>
      <c r="F45" s="118" t="s">
        <v>485</v>
      </c>
      <c r="G45" s="119">
        <v>1000</v>
      </c>
      <c r="H45" s="120">
        <v>1500</v>
      </c>
      <c r="I45" s="77"/>
      <c r="J45" s="77"/>
      <c r="K45" s="77"/>
      <c r="L45" s="77"/>
      <c r="M45" s="77"/>
      <c r="N45" s="77"/>
      <c r="O45" s="77"/>
      <c r="P45" s="184"/>
    </row>
    <row r="46" spans="1:16" ht="16" thickBot="1" x14ac:dyDescent="0.25">
      <c r="A46" s="76">
        <f>75+212.5</f>
        <v>287.5</v>
      </c>
      <c r="B46" s="49">
        <f>(B4/2)</f>
        <v>0.15458015267175573</v>
      </c>
      <c r="C46" s="50">
        <f>C45*$B46*$A46</f>
        <v>44441.793893129776</v>
      </c>
      <c r="D46" s="51">
        <f>D45*$B46*$A46</f>
        <v>66662.690839694667</v>
      </c>
      <c r="E46" s="77"/>
      <c r="F46" s="121"/>
      <c r="G46" s="122">
        <f>($B46+$B47)*$A46*G45</f>
        <v>243058.2061068702</v>
      </c>
      <c r="H46" s="123">
        <f>($B46+$B47)*$A46*H45</f>
        <v>364587.3091603053</v>
      </c>
      <c r="I46" s="77"/>
      <c r="J46" s="77"/>
      <c r="K46" s="77"/>
      <c r="L46" s="77"/>
      <c r="M46" s="77"/>
      <c r="N46" s="77"/>
      <c r="O46" s="77"/>
      <c r="P46" s="184"/>
    </row>
    <row r="47" spans="1:16" x14ac:dyDescent="0.2">
      <c r="A47" s="76">
        <f>150+212.5</f>
        <v>362.5</v>
      </c>
      <c r="B47" s="49">
        <f>C7</f>
        <v>0.69083969465648853</v>
      </c>
      <c r="C47" s="50">
        <f>C45*$B47*$A47</f>
        <v>250429.38931297709</v>
      </c>
      <c r="D47" s="51">
        <f>D45*$B47*$A47</f>
        <v>375644.08396946563</v>
      </c>
      <c r="E47" s="77"/>
      <c r="F47" s="77"/>
      <c r="G47" s="77"/>
      <c r="H47" s="77"/>
      <c r="I47" s="77"/>
      <c r="J47" s="77"/>
      <c r="K47" s="77"/>
      <c r="L47" s="77"/>
      <c r="M47" s="77"/>
      <c r="N47" s="77"/>
      <c r="O47" s="77"/>
      <c r="P47" s="184"/>
    </row>
    <row r="48" spans="1:16" ht="16" thickBot="1" x14ac:dyDescent="0.25">
      <c r="A48" s="52"/>
      <c r="B48" s="126">
        <f>B46+B47</f>
        <v>0.84541984732824427</v>
      </c>
      <c r="C48" s="53">
        <f>C46+C47</f>
        <v>294871.18320610689</v>
      </c>
      <c r="D48" s="54">
        <f>D46+D47</f>
        <v>442306.77480916027</v>
      </c>
      <c r="E48" s="37"/>
      <c r="F48" s="37"/>
      <c r="G48" s="37" t="s">
        <v>501</v>
      </c>
      <c r="H48" s="37" t="s">
        <v>502</v>
      </c>
      <c r="I48" s="37"/>
      <c r="J48" s="37"/>
      <c r="K48" s="37"/>
      <c r="L48" s="37"/>
      <c r="M48" s="37"/>
      <c r="N48" s="37"/>
      <c r="O48" s="37"/>
      <c r="P48" s="38"/>
    </row>
    <row r="54" spans="1:14" x14ac:dyDescent="0.2">
      <c r="B54" t="s">
        <v>461</v>
      </c>
    </row>
    <row r="55" spans="1:14" x14ac:dyDescent="0.2">
      <c r="B55" t="s">
        <v>10</v>
      </c>
      <c r="C55" t="s">
        <v>19</v>
      </c>
      <c r="D55" t="s">
        <v>36</v>
      </c>
      <c r="E55" t="s">
        <v>53</v>
      </c>
      <c r="F55" t="s">
        <v>46</v>
      </c>
      <c r="G55" t="s">
        <v>41</v>
      </c>
      <c r="H55" t="s">
        <v>30</v>
      </c>
      <c r="I55" t="s">
        <v>152</v>
      </c>
      <c r="J55" t="s">
        <v>107</v>
      </c>
      <c r="K55" t="s">
        <v>151</v>
      </c>
      <c r="L55" t="s">
        <v>241</v>
      </c>
      <c r="M55" t="s">
        <v>66</v>
      </c>
      <c r="N55" t="s">
        <v>462</v>
      </c>
    </row>
    <row r="56" spans="1:14" x14ac:dyDescent="0.2">
      <c r="A56" t="s">
        <v>504</v>
      </c>
      <c r="B56">
        <v>81</v>
      </c>
      <c r="C56">
        <v>33</v>
      </c>
      <c r="D56">
        <v>43</v>
      </c>
      <c r="E56">
        <v>22</v>
      </c>
      <c r="F56">
        <v>33</v>
      </c>
      <c r="G56">
        <v>16</v>
      </c>
      <c r="H56">
        <v>11</v>
      </c>
      <c r="I56">
        <v>3</v>
      </c>
      <c r="J56">
        <v>14</v>
      </c>
      <c r="K56">
        <v>1</v>
      </c>
      <c r="L56">
        <v>3</v>
      </c>
      <c r="M56">
        <v>2</v>
      </c>
      <c r="N56">
        <v>262</v>
      </c>
    </row>
    <row r="57" spans="1:14" x14ac:dyDescent="0.2">
      <c r="B57">
        <v>0.30916030534351147</v>
      </c>
      <c r="C57">
        <v>0.12595419847328243</v>
      </c>
      <c r="D57">
        <v>0.16412213740458015</v>
      </c>
      <c r="E57">
        <v>8.3969465648854963E-2</v>
      </c>
      <c r="F57">
        <v>0.12595419847328243</v>
      </c>
      <c r="G57">
        <v>6.1068702290076333E-2</v>
      </c>
      <c r="H57">
        <v>4.1984732824427481E-2</v>
      </c>
      <c r="I57">
        <v>1.1450381679389313E-2</v>
      </c>
      <c r="J57">
        <v>5.3435114503816793E-2</v>
      </c>
      <c r="K57">
        <v>3.8167938931297708E-3</v>
      </c>
      <c r="L57">
        <v>1.1450381679389313E-2</v>
      </c>
      <c r="M57">
        <v>7.6335877862595417E-3</v>
      </c>
      <c r="N57">
        <v>1</v>
      </c>
    </row>
    <row r="59" spans="1:14" x14ac:dyDescent="0.2">
      <c r="A59" t="s">
        <v>482</v>
      </c>
      <c r="B59">
        <v>262</v>
      </c>
      <c r="C59">
        <v>181</v>
      </c>
      <c r="D59">
        <v>148</v>
      </c>
      <c r="E59">
        <v>105</v>
      </c>
      <c r="F59">
        <v>83</v>
      </c>
      <c r="G59">
        <v>50</v>
      </c>
      <c r="H59">
        <v>34</v>
      </c>
      <c r="I59">
        <v>23</v>
      </c>
      <c r="J59">
        <v>20</v>
      </c>
      <c r="K59">
        <v>6</v>
      </c>
      <c r="L59">
        <v>5</v>
      </c>
      <c r="M59">
        <v>2</v>
      </c>
    </row>
    <row r="60" spans="1:14" x14ac:dyDescent="0.2">
      <c r="B60">
        <v>1</v>
      </c>
      <c r="C60">
        <v>0.69083969465648853</v>
      </c>
      <c r="D60">
        <v>0.56488549618320616</v>
      </c>
      <c r="E60">
        <v>0.40076335877862596</v>
      </c>
      <c r="F60">
        <v>0.31679389312977096</v>
      </c>
      <c r="G60">
        <v>0.19083969465648856</v>
      </c>
      <c r="H60">
        <v>0.12977099236641221</v>
      </c>
      <c r="I60">
        <v>8.7786259541984726E-2</v>
      </c>
      <c r="J60">
        <v>7.6335877862595422E-2</v>
      </c>
      <c r="K60">
        <v>2.2900763358778626E-2</v>
      </c>
      <c r="L60">
        <v>1.9083969465648856E-2</v>
      </c>
      <c r="M60">
        <v>7.6335877862595417E-3</v>
      </c>
    </row>
    <row r="63" spans="1:14" x14ac:dyDescent="0.2">
      <c r="B63" t="s">
        <v>461</v>
      </c>
    </row>
    <row r="64" spans="1:14" x14ac:dyDescent="0.2">
      <c r="B64" t="s">
        <v>10</v>
      </c>
      <c r="C64" t="s">
        <v>19</v>
      </c>
      <c r="D64" t="s">
        <v>36</v>
      </c>
      <c r="E64" t="s">
        <v>53</v>
      </c>
      <c r="F64" t="s">
        <v>46</v>
      </c>
      <c r="G64" t="s">
        <v>41</v>
      </c>
      <c r="H64" t="s">
        <v>30</v>
      </c>
      <c r="I64" t="s">
        <v>152</v>
      </c>
      <c r="J64" t="s">
        <v>107</v>
      </c>
      <c r="K64" t="s">
        <v>151</v>
      </c>
      <c r="L64" t="s">
        <v>241</v>
      </c>
      <c r="M64" t="s">
        <v>66</v>
      </c>
      <c r="N64" t="s">
        <v>462</v>
      </c>
    </row>
    <row r="65" spans="1:13" x14ac:dyDescent="0.2">
      <c r="A65" t="s">
        <v>482</v>
      </c>
      <c r="B65">
        <v>262</v>
      </c>
      <c r="C65">
        <v>181</v>
      </c>
      <c r="D65">
        <v>148</v>
      </c>
      <c r="E65">
        <v>105</v>
      </c>
      <c r="F65">
        <v>83</v>
      </c>
      <c r="G65">
        <v>50</v>
      </c>
      <c r="H65">
        <v>34</v>
      </c>
      <c r="I65">
        <v>23</v>
      </c>
      <c r="J65">
        <v>20</v>
      </c>
      <c r="K65">
        <v>6</v>
      </c>
      <c r="L65">
        <v>5</v>
      </c>
      <c r="M65">
        <v>2</v>
      </c>
    </row>
    <row r="66" spans="1:13" x14ac:dyDescent="0.2">
      <c r="B66">
        <v>1</v>
      </c>
      <c r="C66">
        <v>0.69083969465648853</v>
      </c>
      <c r="D66">
        <v>0.56488549618320616</v>
      </c>
      <c r="E66">
        <v>0.40076335877862596</v>
      </c>
      <c r="F66">
        <v>0.31679389312977096</v>
      </c>
      <c r="G66">
        <v>0.19083969465648856</v>
      </c>
      <c r="H66">
        <v>0.12977099236641221</v>
      </c>
      <c r="I66">
        <v>8.7786259541984726E-2</v>
      </c>
      <c r="J66">
        <v>7.6335877862595422E-2</v>
      </c>
      <c r="K66">
        <v>2.2900763358778626E-2</v>
      </c>
      <c r="L66">
        <v>1.9083969465648856E-2</v>
      </c>
      <c r="M66">
        <v>7.6335877862595417E-3</v>
      </c>
    </row>
  </sheetData>
  <mergeCells count="1">
    <mergeCell ref="L21:L22"/>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8AC67-6AFA-6243-B566-F16BE20C6DA9}">
  <dimension ref="A1:P60"/>
  <sheetViews>
    <sheetView topLeftCell="A5" zoomScale="120" zoomScaleNormal="120" workbookViewId="0">
      <selection activeCell="K22" sqref="K22:P22"/>
    </sheetView>
  </sheetViews>
  <sheetFormatPr baseColWidth="10" defaultRowHeight="15" x14ac:dyDescent="0.2"/>
  <cols>
    <col min="1" max="1" width="30.5" customWidth="1"/>
    <col min="3" max="3" width="11.1640625" bestFit="1" customWidth="1"/>
    <col min="7" max="7" width="11.1640625" bestFit="1" customWidth="1"/>
    <col min="8" max="8" width="12.1640625" bestFit="1" customWidth="1"/>
  </cols>
  <sheetData>
    <row r="1" spans="1:14" s="58" customFormat="1" x14ac:dyDescent="0.2">
      <c r="A1" s="55"/>
      <c r="B1" s="56" t="s">
        <v>461</v>
      </c>
      <c r="C1" s="56"/>
      <c r="D1" s="56"/>
      <c r="E1" s="56"/>
      <c r="F1" s="56"/>
      <c r="G1" s="56"/>
      <c r="H1" s="56"/>
      <c r="I1" s="56"/>
      <c r="J1" s="56"/>
      <c r="K1" s="56"/>
      <c r="L1" s="56"/>
      <c r="M1" s="56"/>
      <c r="N1" s="57"/>
    </row>
    <row r="2" spans="1:14" s="58" customFormat="1" x14ac:dyDescent="0.2">
      <c r="A2" s="59"/>
      <c r="B2" s="60" t="s">
        <v>10</v>
      </c>
      <c r="C2" s="60" t="s">
        <v>19</v>
      </c>
      <c r="D2" s="60" t="s">
        <v>36</v>
      </c>
      <c r="E2" s="60" t="s">
        <v>53</v>
      </c>
      <c r="F2" s="60" t="s">
        <v>46</v>
      </c>
      <c r="G2" s="60" t="s">
        <v>41</v>
      </c>
      <c r="H2" s="60" t="s">
        <v>30</v>
      </c>
      <c r="I2" s="60" t="s">
        <v>152</v>
      </c>
      <c r="J2" s="60" t="s">
        <v>107</v>
      </c>
      <c r="K2" s="60" t="s">
        <v>151</v>
      </c>
      <c r="L2" s="60" t="s">
        <v>241</v>
      </c>
      <c r="M2" s="60" t="s">
        <v>66</v>
      </c>
      <c r="N2" s="61" t="s">
        <v>462</v>
      </c>
    </row>
    <row r="3" spans="1:14" s="58" customFormat="1" ht="96" x14ac:dyDescent="0.2">
      <c r="A3" s="62" t="s">
        <v>480</v>
      </c>
      <c r="B3" s="60">
        <v>81</v>
      </c>
      <c r="C3" s="60">
        <v>33</v>
      </c>
      <c r="D3" s="60">
        <v>43</v>
      </c>
      <c r="E3" s="60">
        <v>22</v>
      </c>
      <c r="F3" s="60">
        <v>33</v>
      </c>
      <c r="G3" s="60">
        <v>16</v>
      </c>
      <c r="H3" s="60">
        <v>11</v>
      </c>
      <c r="I3" s="60">
        <v>3</v>
      </c>
      <c r="J3" s="60">
        <v>14</v>
      </c>
      <c r="K3" s="60">
        <v>1</v>
      </c>
      <c r="L3" s="60">
        <v>3</v>
      </c>
      <c r="M3" s="60">
        <v>2</v>
      </c>
      <c r="N3" s="61">
        <v>262</v>
      </c>
    </row>
    <row r="4" spans="1:14" s="58" customFormat="1" x14ac:dyDescent="0.2">
      <c r="A4" s="59"/>
      <c r="B4" s="63">
        <f>B3/$N3</f>
        <v>0.30916030534351147</v>
      </c>
      <c r="C4" s="63">
        <f t="shared" ref="C4:N4" si="0">C3/$N3</f>
        <v>0.12595419847328243</v>
      </c>
      <c r="D4" s="63">
        <f t="shared" si="0"/>
        <v>0.16412213740458015</v>
      </c>
      <c r="E4" s="63">
        <f t="shared" si="0"/>
        <v>8.3969465648854963E-2</v>
      </c>
      <c r="F4" s="63">
        <f t="shared" si="0"/>
        <v>0.12595419847328243</v>
      </c>
      <c r="G4" s="63">
        <f t="shared" si="0"/>
        <v>6.1068702290076333E-2</v>
      </c>
      <c r="H4" s="63">
        <f t="shared" si="0"/>
        <v>4.1984732824427481E-2</v>
      </c>
      <c r="I4" s="63">
        <f t="shared" si="0"/>
        <v>1.1450381679389313E-2</v>
      </c>
      <c r="J4" s="63">
        <f t="shared" si="0"/>
        <v>5.3435114503816793E-2</v>
      </c>
      <c r="K4" s="63">
        <f t="shared" si="0"/>
        <v>3.8167938931297708E-3</v>
      </c>
      <c r="L4" s="63">
        <f t="shared" si="0"/>
        <v>1.1450381679389313E-2</v>
      </c>
      <c r="M4" s="63">
        <f t="shared" si="0"/>
        <v>7.6335877862595417E-3</v>
      </c>
      <c r="N4" s="64">
        <f t="shared" si="0"/>
        <v>1</v>
      </c>
    </row>
    <row r="5" spans="1:14" s="58" customFormat="1" x14ac:dyDescent="0.2">
      <c r="A5" s="59"/>
      <c r="B5" s="60"/>
      <c r="C5" s="60"/>
      <c r="D5" s="60"/>
      <c r="E5" s="60"/>
      <c r="F5" s="60"/>
      <c r="G5" s="60"/>
      <c r="H5" s="60"/>
      <c r="I5" s="60"/>
      <c r="J5" s="60"/>
      <c r="K5" s="60"/>
      <c r="L5" s="60"/>
      <c r="M5" s="60"/>
      <c r="N5" s="61"/>
    </row>
    <row r="6" spans="1:14" s="58" customFormat="1" x14ac:dyDescent="0.2">
      <c r="A6" s="59" t="s">
        <v>482</v>
      </c>
      <c r="B6" s="60">
        <f t="shared" ref="B6:K6" si="1">C6+B3</f>
        <v>262</v>
      </c>
      <c r="C6" s="60">
        <f t="shared" si="1"/>
        <v>181</v>
      </c>
      <c r="D6" s="60">
        <f t="shared" si="1"/>
        <v>148</v>
      </c>
      <c r="E6" s="60">
        <f t="shared" si="1"/>
        <v>105</v>
      </c>
      <c r="F6" s="60">
        <f t="shared" si="1"/>
        <v>83</v>
      </c>
      <c r="G6" s="60">
        <f t="shared" si="1"/>
        <v>50</v>
      </c>
      <c r="H6" s="60">
        <f t="shared" si="1"/>
        <v>34</v>
      </c>
      <c r="I6" s="60">
        <f t="shared" si="1"/>
        <v>23</v>
      </c>
      <c r="J6" s="60">
        <f t="shared" si="1"/>
        <v>20</v>
      </c>
      <c r="K6" s="60">
        <f t="shared" si="1"/>
        <v>6</v>
      </c>
      <c r="L6" s="60">
        <f>M6+L3</f>
        <v>5</v>
      </c>
      <c r="M6" s="60">
        <f>M3</f>
        <v>2</v>
      </c>
      <c r="N6" s="61"/>
    </row>
    <row r="7" spans="1:14" s="58" customFormat="1" x14ac:dyDescent="0.2">
      <c r="A7" s="59"/>
      <c r="B7" s="63">
        <f>B6/$B6</f>
        <v>1</v>
      </c>
      <c r="C7" s="63">
        <f t="shared" ref="C7:M7" si="2">C6/$B6</f>
        <v>0.69083969465648853</v>
      </c>
      <c r="D7" s="63">
        <f t="shared" si="2"/>
        <v>0.56488549618320616</v>
      </c>
      <c r="E7" s="63">
        <f t="shared" si="2"/>
        <v>0.40076335877862596</v>
      </c>
      <c r="F7" s="63">
        <f t="shared" si="2"/>
        <v>0.31679389312977096</v>
      </c>
      <c r="G7" s="63">
        <f t="shared" si="2"/>
        <v>0.19083969465648856</v>
      </c>
      <c r="H7" s="63">
        <f t="shared" si="2"/>
        <v>0.12977099236641221</v>
      </c>
      <c r="I7" s="63">
        <f t="shared" si="2"/>
        <v>8.7786259541984726E-2</v>
      </c>
      <c r="J7" s="63">
        <f t="shared" si="2"/>
        <v>7.6335877862595422E-2</v>
      </c>
      <c r="K7" s="63">
        <f t="shared" si="2"/>
        <v>2.2900763358778626E-2</v>
      </c>
      <c r="L7" s="63">
        <f t="shared" si="2"/>
        <v>1.9083969465648856E-2</v>
      </c>
      <c r="M7" s="63">
        <f t="shared" si="2"/>
        <v>7.6335877862595417E-3</v>
      </c>
      <c r="N7" s="61"/>
    </row>
    <row r="8" spans="1:14" s="58" customFormat="1" ht="16" thickBot="1" x14ac:dyDescent="0.25">
      <c r="A8" s="65"/>
      <c r="B8" s="66"/>
      <c r="C8" s="66"/>
      <c r="D8" s="66"/>
      <c r="E8" s="66"/>
      <c r="F8" s="66"/>
      <c r="G8" s="66"/>
      <c r="H8" s="66"/>
      <c r="I8" s="66"/>
      <c r="J8" s="66"/>
      <c r="K8" s="66"/>
      <c r="L8" s="66"/>
      <c r="M8" s="66"/>
      <c r="N8" s="67"/>
    </row>
    <row r="9" spans="1:14" s="58" customFormat="1" x14ac:dyDescent="0.2"/>
    <row r="11" spans="1:14" ht="16" thickBot="1" x14ac:dyDescent="0.25"/>
    <row r="12" spans="1:14" x14ac:dyDescent="0.2">
      <c r="A12" s="25"/>
      <c r="B12" s="116" t="s">
        <v>165</v>
      </c>
      <c r="C12" s="116" t="s">
        <v>10</v>
      </c>
      <c r="D12" s="116" t="s">
        <v>19</v>
      </c>
      <c r="E12" s="116" t="s">
        <v>36</v>
      </c>
      <c r="F12" s="116" t="s">
        <v>53</v>
      </c>
      <c r="G12" s="116" t="s">
        <v>46</v>
      </c>
      <c r="H12" s="116" t="s">
        <v>41</v>
      </c>
      <c r="I12" s="116" t="s">
        <v>30</v>
      </c>
      <c r="J12" s="116" t="s">
        <v>152</v>
      </c>
      <c r="K12" s="116" t="s">
        <v>107</v>
      </c>
      <c r="L12" s="117" t="s">
        <v>462</v>
      </c>
    </row>
    <row r="13" spans="1:14" x14ac:dyDescent="0.2">
      <c r="A13" s="28" t="s">
        <v>481</v>
      </c>
      <c r="B13" s="29">
        <v>16</v>
      </c>
      <c r="C13" s="29">
        <v>99</v>
      </c>
      <c r="D13" s="29">
        <v>45</v>
      </c>
      <c r="E13" s="29">
        <v>40</v>
      </c>
      <c r="F13" s="29">
        <v>26</v>
      </c>
      <c r="G13" s="29">
        <v>23</v>
      </c>
      <c r="H13" s="29">
        <v>2</v>
      </c>
      <c r="I13" s="29">
        <v>5</v>
      </c>
      <c r="J13" s="29">
        <v>2</v>
      </c>
      <c r="K13" s="29">
        <v>4</v>
      </c>
      <c r="L13" s="30">
        <v>262</v>
      </c>
    </row>
    <row r="14" spans="1:14" x14ac:dyDescent="0.2">
      <c r="A14" s="28"/>
      <c r="B14" s="31">
        <f>B13/$L13</f>
        <v>6.1068702290076333E-2</v>
      </c>
      <c r="C14" s="31">
        <f t="shared" ref="C14:K14" si="3">C13/$L13</f>
        <v>0.37786259541984735</v>
      </c>
      <c r="D14" s="31">
        <f t="shared" si="3"/>
        <v>0.1717557251908397</v>
      </c>
      <c r="E14" s="31">
        <f t="shared" si="3"/>
        <v>0.15267175572519084</v>
      </c>
      <c r="F14" s="31">
        <f t="shared" si="3"/>
        <v>9.9236641221374045E-2</v>
      </c>
      <c r="G14" s="31">
        <f t="shared" si="3"/>
        <v>8.7786259541984726E-2</v>
      </c>
      <c r="H14" s="31">
        <f t="shared" si="3"/>
        <v>7.6335877862595417E-3</v>
      </c>
      <c r="I14" s="31">
        <f t="shared" si="3"/>
        <v>1.9083969465648856E-2</v>
      </c>
      <c r="J14" s="31">
        <f t="shared" si="3"/>
        <v>7.6335877862595417E-3</v>
      </c>
      <c r="K14" s="31">
        <f t="shared" si="3"/>
        <v>1.5267175572519083E-2</v>
      </c>
      <c r="L14" s="32">
        <f>SUM(B14:K14)</f>
        <v>1</v>
      </c>
    </row>
    <row r="15" spans="1:14" x14ac:dyDescent="0.2">
      <c r="A15" s="28"/>
      <c r="B15" s="29"/>
      <c r="C15" s="29"/>
      <c r="D15" s="29"/>
      <c r="E15" s="29"/>
      <c r="F15" s="29"/>
      <c r="G15" s="29"/>
      <c r="H15" s="29"/>
      <c r="I15" s="29"/>
      <c r="J15" s="29"/>
      <c r="K15" s="29"/>
      <c r="L15" s="30"/>
    </row>
    <row r="16" spans="1:14" x14ac:dyDescent="0.2">
      <c r="A16" s="28" t="s">
        <v>482</v>
      </c>
      <c r="B16" s="29">
        <f t="shared" ref="B16:I16" si="4">C16+B13</f>
        <v>262</v>
      </c>
      <c r="C16" s="29">
        <f t="shared" si="4"/>
        <v>246</v>
      </c>
      <c r="D16" s="29">
        <f t="shared" si="4"/>
        <v>147</v>
      </c>
      <c r="E16" s="29">
        <f t="shared" si="4"/>
        <v>102</v>
      </c>
      <c r="F16" s="29">
        <f t="shared" si="4"/>
        <v>62</v>
      </c>
      <c r="G16" s="29">
        <f t="shared" si="4"/>
        <v>36</v>
      </c>
      <c r="H16" s="29">
        <f t="shared" si="4"/>
        <v>13</v>
      </c>
      <c r="I16" s="29">
        <f t="shared" si="4"/>
        <v>11</v>
      </c>
      <c r="J16" s="29">
        <f>K16+J13</f>
        <v>6</v>
      </c>
      <c r="K16" s="29">
        <f>K13</f>
        <v>4</v>
      </c>
      <c r="L16" s="30"/>
    </row>
    <row r="17" spans="1:16" x14ac:dyDescent="0.2">
      <c r="A17" s="28"/>
      <c r="B17" s="39">
        <f>B16/$B16</f>
        <v>1</v>
      </c>
      <c r="C17" s="39">
        <f>C16/$B16</f>
        <v>0.93893129770992367</v>
      </c>
      <c r="D17" s="39">
        <f t="shared" ref="D17:K17" si="5">D16/$B16</f>
        <v>0.56106870229007633</v>
      </c>
      <c r="E17" s="39">
        <f t="shared" si="5"/>
        <v>0.38931297709923662</v>
      </c>
      <c r="F17" s="39">
        <f t="shared" si="5"/>
        <v>0.23664122137404581</v>
      </c>
      <c r="G17" s="39">
        <f t="shared" si="5"/>
        <v>0.13740458015267176</v>
      </c>
      <c r="H17" s="39">
        <f t="shared" si="5"/>
        <v>4.9618320610687022E-2</v>
      </c>
      <c r="I17" s="39">
        <f t="shared" si="5"/>
        <v>4.1984732824427481E-2</v>
      </c>
      <c r="J17" s="39">
        <f t="shared" si="5"/>
        <v>2.2900763358778626E-2</v>
      </c>
      <c r="K17" s="39">
        <f t="shared" si="5"/>
        <v>1.5267175572519083E-2</v>
      </c>
      <c r="L17" s="40"/>
    </row>
    <row r="18" spans="1:16" ht="16" thickBot="1" x14ac:dyDescent="0.25">
      <c r="A18" s="12"/>
      <c r="B18" s="37"/>
      <c r="C18" s="37"/>
      <c r="D18" s="37"/>
      <c r="E18" s="37"/>
      <c r="F18" s="37"/>
      <c r="G18" s="37"/>
      <c r="H18" s="37"/>
      <c r="I18" s="37"/>
      <c r="J18" s="37"/>
      <c r="K18" s="37"/>
      <c r="L18" s="38"/>
    </row>
    <row r="19" spans="1:16" ht="16" thickBot="1" x14ac:dyDescent="0.25"/>
    <row r="20" spans="1:16" ht="16" customHeight="1" thickBot="1" x14ac:dyDescent="0.25">
      <c r="A20" s="100" t="s">
        <v>552</v>
      </c>
      <c r="B20" s="9"/>
      <c r="C20" s="9"/>
      <c r="D20" s="9"/>
      <c r="E20" s="9"/>
      <c r="F20" s="9"/>
      <c r="G20" s="9"/>
      <c r="H20" s="10"/>
      <c r="K20" s="188" t="s">
        <v>519</v>
      </c>
      <c r="L20" s="268" t="s">
        <v>521</v>
      </c>
      <c r="M20" s="185" t="s">
        <v>522</v>
      </c>
      <c r="N20" s="185" t="s">
        <v>523</v>
      </c>
      <c r="O20" s="185" t="s">
        <v>524</v>
      </c>
      <c r="P20" s="190" t="s">
        <v>524</v>
      </c>
    </row>
    <row r="21" spans="1:16" x14ac:dyDescent="0.2">
      <c r="A21" s="118" t="s">
        <v>483</v>
      </c>
      <c r="B21" s="129" t="s">
        <v>464</v>
      </c>
      <c r="C21" s="130">
        <v>1000</v>
      </c>
      <c r="D21" s="131">
        <v>1500</v>
      </c>
      <c r="E21" s="183"/>
      <c r="F21" s="118" t="s">
        <v>485</v>
      </c>
      <c r="G21" s="119">
        <v>1000</v>
      </c>
      <c r="H21" s="120">
        <v>1500</v>
      </c>
      <c r="K21" s="11"/>
      <c r="L21" s="269"/>
      <c r="M21" s="191">
        <v>1000</v>
      </c>
      <c r="N21" s="191">
        <v>1500</v>
      </c>
      <c r="O21" s="191">
        <v>1000</v>
      </c>
      <c r="P21" s="192">
        <v>1500</v>
      </c>
    </row>
    <row r="22" spans="1:16" ht="16" thickBot="1" x14ac:dyDescent="0.25">
      <c r="A22" s="133">
        <v>250</v>
      </c>
      <c r="B22" s="134">
        <f>F17-B23</f>
        <v>0.22137404580152673</v>
      </c>
      <c r="C22" s="135">
        <f>C21*$B22*$A22</f>
        <v>55343.51145038168</v>
      </c>
      <c r="D22" s="136">
        <f>D21*$B22*$A22</f>
        <v>83015.267175572517</v>
      </c>
      <c r="E22" s="183"/>
      <c r="F22" s="121"/>
      <c r="G22" s="122">
        <f>($B22+$B23)*$A22*G21</f>
        <v>59160.305343511456</v>
      </c>
      <c r="H22" s="123">
        <f>($B22+$B23)*$A22*H21</f>
        <v>88740.458015267184</v>
      </c>
      <c r="K22" s="11">
        <v>400</v>
      </c>
      <c r="L22" s="41">
        <f>I17</f>
        <v>4.1984732824427481E-2</v>
      </c>
      <c r="M22" s="193">
        <f>$L22*M$21</f>
        <v>41.984732824427482</v>
      </c>
      <c r="N22" s="193">
        <f t="shared" ref="N22:N29" si="6">$L22*N$21</f>
        <v>62.977099236641223</v>
      </c>
      <c r="O22" s="194">
        <f>M22*$K22</f>
        <v>16793.893129770993</v>
      </c>
      <c r="P22" s="195">
        <f>N22*$K22</f>
        <v>25190.83969465649</v>
      </c>
    </row>
    <row r="23" spans="1:16" x14ac:dyDescent="0.2">
      <c r="A23" s="133">
        <v>500</v>
      </c>
      <c r="B23" s="134">
        <f>K17</f>
        <v>1.5267175572519083E-2</v>
      </c>
      <c r="C23" s="135">
        <f>C21*$B23*$A23</f>
        <v>7633.5877862595416</v>
      </c>
      <c r="D23" s="136">
        <f>D21*$B23*$A23</f>
        <v>11450.381679389313</v>
      </c>
      <c r="E23" s="183"/>
      <c r="F23" s="183"/>
      <c r="G23" s="183"/>
      <c r="H23" s="265"/>
      <c r="K23" s="11">
        <v>350</v>
      </c>
      <c r="L23" s="41">
        <f>H17</f>
        <v>4.9618320610687022E-2</v>
      </c>
      <c r="M23" s="193">
        <f t="shared" ref="M23:M29" si="7">$L23*M$21</f>
        <v>49.618320610687022</v>
      </c>
      <c r="N23" s="193">
        <f t="shared" si="6"/>
        <v>74.427480916030532</v>
      </c>
      <c r="O23" s="194">
        <f t="shared" ref="O23:O29" si="8">M23*$K23</f>
        <v>17366.412213740459</v>
      </c>
      <c r="P23" s="195">
        <f t="shared" ref="P23:P29" si="9">N23*$K23</f>
        <v>26049.618320610687</v>
      </c>
    </row>
    <row r="24" spans="1:16" ht="16" thickBot="1" x14ac:dyDescent="0.25">
      <c r="A24" s="121"/>
      <c r="B24" s="137">
        <f>B22+B23</f>
        <v>0.23664122137404581</v>
      </c>
      <c r="C24" s="138">
        <f>C22+C23</f>
        <v>62977.099236641225</v>
      </c>
      <c r="D24" s="139">
        <f>D22+D23</f>
        <v>94465.648854961823</v>
      </c>
      <c r="E24" s="183"/>
      <c r="F24" s="183"/>
      <c r="G24" s="183" t="s">
        <v>490</v>
      </c>
      <c r="H24" s="265" t="s">
        <v>491</v>
      </c>
      <c r="K24" s="11">
        <v>300</v>
      </c>
      <c r="L24" s="41">
        <f>G17</f>
        <v>0.13740458015267176</v>
      </c>
      <c r="M24" s="193">
        <f t="shared" si="7"/>
        <v>137.40458015267177</v>
      </c>
      <c r="N24" s="193">
        <f t="shared" si="6"/>
        <v>206.10687022900765</v>
      </c>
      <c r="O24" s="194">
        <f t="shared" si="8"/>
        <v>41221.374045801531</v>
      </c>
      <c r="P24" s="195">
        <f t="shared" si="9"/>
        <v>61832.0610687023</v>
      </c>
    </row>
    <row r="25" spans="1:16" x14ac:dyDescent="0.2">
      <c r="A25" s="11"/>
      <c r="B25" s="77"/>
      <c r="C25" s="77"/>
      <c r="D25" s="77"/>
      <c r="E25" s="77"/>
      <c r="F25" s="77"/>
      <c r="G25" s="77"/>
      <c r="H25" s="184"/>
      <c r="K25" s="11">
        <v>250</v>
      </c>
      <c r="L25" s="41">
        <f>F17</f>
        <v>0.23664122137404581</v>
      </c>
      <c r="M25" s="193">
        <f t="shared" si="7"/>
        <v>236.64122137404581</v>
      </c>
      <c r="N25" s="193">
        <f t="shared" si="6"/>
        <v>354.96183206106872</v>
      </c>
      <c r="O25" s="194">
        <f t="shared" si="8"/>
        <v>59160.305343511456</v>
      </c>
      <c r="P25" s="195">
        <f t="shared" si="9"/>
        <v>88740.458015267184</v>
      </c>
    </row>
    <row r="26" spans="1:16" ht="16" thickBot="1" x14ac:dyDescent="0.25">
      <c r="A26" s="11"/>
      <c r="B26" s="77"/>
      <c r="C26" s="77"/>
      <c r="D26" s="77"/>
      <c r="E26" s="77"/>
      <c r="F26" s="77"/>
      <c r="G26" s="77"/>
      <c r="H26" s="184"/>
      <c r="K26" s="48">
        <v>200</v>
      </c>
      <c r="L26" s="49">
        <f>E17</f>
        <v>0.38931297709923662</v>
      </c>
      <c r="M26" s="202">
        <f t="shared" si="7"/>
        <v>389.3129770992366</v>
      </c>
      <c r="N26" s="202">
        <f t="shared" si="6"/>
        <v>583.96946564885491</v>
      </c>
      <c r="O26" s="203">
        <f t="shared" si="8"/>
        <v>77862.595419847319</v>
      </c>
      <c r="P26" s="204">
        <f t="shared" si="9"/>
        <v>116793.89312977098</v>
      </c>
    </row>
    <row r="27" spans="1:16" x14ac:dyDescent="0.2">
      <c r="A27" s="118" t="s">
        <v>483</v>
      </c>
      <c r="B27" s="129" t="s">
        <v>464</v>
      </c>
      <c r="C27" s="130">
        <v>1000</v>
      </c>
      <c r="D27" s="131">
        <v>1500</v>
      </c>
      <c r="E27" s="77"/>
      <c r="F27" s="47" t="s">
        <v>485</v>
      </c>
      <c r="G27" s="84">
        <v>1000</v>
      </c>
      <c r="H27" s="85">
        <v>1500</v>
      </c>
      <c r="K27" s="69">
        <v>150</v>
      </c>
      <c r="L27" s="70">
        <f>D17</f>
        <v>0.56106870229007633</v>
      </c>
      <c r="M27" s="199">
        <f t="shared" si="7"/>
        <v>561.06870229007632</v>
      </c>
      <c r="N27" s="199">
        <f t="shared" si="6"/>
        <v>841.60305343511448</v>
      </c>
      <c r="O27" s="200">
        <f t="shared" si="8"/>
        <v>84160.305343511442</v>
      </c>
      <c r="P27" s="201">
        <f t="shared" si="9"/>
        <v>126240.45801526717</v>
      </c>
    </row>
    <row r="28" spans="1:16" ht="16" thickBot="1" x14ac:dyDescent="0.25">
      <c r="A28" s="133">
        <v>200</v>
      </c>
      <c r="B28" s="134">
        <f>E17-B29</f>
        <v>0.34732824427480913</v>
      </c>
      <c r="C28" s="135">
        <f>C27*$B28*$A28</f>
        <v>69465.648854961837</v>
      </c>
      <c r="D28" s="136">
        <f>D27*$B28*$A28</f>
        <v>104198.47328244273</v>
      </c>
      <c r="E28" s="77"/>
      <c r="F28" s="52"/>
      <c r="G28" s="86">
        <f>($B28+$B29)*$A28*G27</f>
        <v>77862.595419847319</v>
      </c>
      <c r="H28" s="87">
        <f>($B28+$B29)*$A28*H27</f>
        <v>116793.89312977098</v>
      </c>
      <c r="K28" s="48">
        <v>100</v>
      </c>
      <c r="L28" s="49">
        <f>D17+(0.33*C14)</f>
        <v>0.68576335877862593</v>
      </c>
      <c r="M28" s="202">
        <f t="shared" si="7"/>
        <v>685.76335877862596</v>
      </c>
      <c r="N28" s="202">
        <f t="shared" si="6"/>
        <v>1028.645038167939</v>
      </c>
      <c r="O28" s="203">
        <f t="shared" si="8"/>
        <v>68576.335877862599</v>
      </c>
      <c r="P28" s="204">
        <f t="shared" si="9"/>
        <v>102864.50381679391</v>
      </c>
    </row>
    <row r="29" spans="1:16" ht="16" thickBot="1" x14ac:dyDescent="0.25">
      <c r="A29" s="133">
        <v>400</v>
      </c>
      <c r="B29" s="134">
        <f>I17</f>
        <v>4.1984732824427481E-2</v>
      </c>
      <c r="C29" s="135">
        <f>C27*$B29*$A29</f>
        <v>16793.893129770993</v>
      </c>
      <c r="D29" s="136">
        <f>D27*$B29*$A29</f>
        <v>25190.83969465649</v>
      </c>
      <c r="E29" s="77"/>
      <c r="F29" s="77"/>
      <c r="G29" s="77"/>
      <c r="H29" s="184"/>
      <c r="K29" s="12">
        <v>75</v>
      </c>
      <c r="L29" s="128">
        <f>D17+(0.5*C14)</f>
        <v>0.75</v>
      </c>
      <c r="M29" s="196">
        <f t="shared" si="7"/>
        <v>750</v>
      </c>
      <c r="N29" s="196">
        <f t="shared" si="6"/>
        <v>1125</v>
      </c>
      <c r="O29" s="197">
        <f t="shared" si="8"/>
        <v>56250</v>
      </c>
      <c r="P29" s="198">
        <f t="shared" si="9"/>
        <v>84375</v>
      </c>
    </row>
    <row r="30" spans="1:16" ht="16" thickBot="1" x14ac:dyDescent="0.25">
      <c r="A30" s="121"/>
      <c r="B30" s="137">
        <f>B28+B29</f>
        <v>0.38931297709923662</v>
      </c>
      <c r="C30" s="138">
        <f>C28+C29</f>
        <v>86259.54198473283</v>
      </c>
      <c r="D30" s="139">
        <f>D28+D29</f>
        <v>129389.31297709922</v>
      </c>
      <c r="E30" s="77"/>
      <c r="F30" s="77"/>
      <c r="G30" s="77" t="s">
        <v>488</v>
      </c>
      <c r="H30" s="184" t="s">
        <v>489</v>
      </c>
    </row>
    <row r="31" spans="1:16" x14ac:dyDescent="0.2">
      <c r="A31" s="11"/>
      <c r="B31" s="77"/>
      <c r="C31" s="77"/>
      <c r="D31" s="77"/>
      <c r="E31" s="77"/>
      <c r="F31" s="77"/>
      <c r="G31" s="77"/>
      <c r="H31" s="184"/>
    </row>
    <row r="32" spans="1:16" ht="16" thickBot="1" x14ac:dyDescent="0.25">
      <c r="A32" s="11"/>
      <c r="B32" s="77"/>
      <c r="C32" s="77"/>
      <c r="D32" s="77"/>
      <c r="E32" s="77"/>
      <c r="F32" s="77"/>
      <c r="G32" s="77"/>
      <c r="H32" s="184"/>
    </row>
    <row r="33" spans="1:8" x14ac:dyDescent="0.2">
      <c r="A33" s="47" t="s">
        <v>483</v>
      </c>
      <c r="B33" s="124" t="s">
        <v>464</v>
      </c>
      <c r="C33" s="84">
        <v>1000</v>
      </c>
      <c r="D33" s="85">
        <v>1500</v>
      </c>
      <c r="E33" s="77"/>
      <c r="F33" s="68" t="s">
        <v>485</v>
      </c>
      <c r="G33" s="80">
        <v>1000</v>
      </c>
      <c r="H33" s="81">
        <v>1500</v>
      </c>
    </row>
    <row r="34" spans="1:8" ht="16" thickBot="1" x14ac:dyDescent="0.25">
      <c r="A34" s="48">
        <v>150</v>
      </c>
      <c r="B34" s="49">
        <f>D17-B35</f>
        <v>0.42366412213740456</v>
      </c>
      <c r="C34" s="50">
        <f>C33*$B34*$A34</f>
        <v>63549.61832061068</v>
      </c>
      <c r="D34" s="51">
        <f>D33*$B34*$A34</f>
        <v>95324.427480916027</v>
      </c>
      <c r="E34" s="77"/>
      <c r="F34" s="73"/>
      <c r="G34" s="88">
        <f>($B34+$B35)*$A34*G33</f>
        <v>84160.305343511456</v>
      </c>
      <c r="H34" s="89">
        <f>($B34+$B35)*$A34*H33</f>
        <v>126240.45801526718</v>
      </c>
    </row>
    <row r="35" spans="1:8" x14ac:dyDescent="0.2">
      <c r="A35" s="48">
        <v>300</v>
      </c>
      <c r="B35" s="49">
        <f>G17</f>
        <v>0.13740458015267176</v>
      </c>
      <c r="C35" s="50">
        <f>C33*$B35*$A35</f>
        <v>41221.374045801531</v>
      </c>
      <c r="D35" s="51">
        <f>D33*$B35*$A35</f>
        <v>61832.0610687023</v>
      </c>
      <c r="E35" s="77"/>
      <c r="F35" s="77"/>
      <c r="G35" s="77"/>
      <c r="H35" s="184"/>
    </row>
    <row r="36" spans="1:8" ht="16" thickBot="1" x14ac:dyDescent="0.25">
      <c r="A36" s="52"/>
      <c r="B36" s="126">
        <f>B34+B35</f>
        <v>0.56106870229007633</v>
      </c>
      <c r="C36" s="53">
        <f>C34+C35</f>
        <v>104770.99236641222</v>
      </c>
      <c r="D36" s="54">
        <f>D34+D35</f>
        <v>157156.48854961834</v>
      </c>
      <c r="E36" s="77"/>
      <c r="F36" s="77"/>
      <c r="G36" s="77" t="s">
        <v>486</v>
      </c>
      <c r="H36" s="184" t="s">
        <v>487</v>
      </c>
    </row>
    <row r="37" spans="1:8" x14ac:dyDescent="0.2">
      <c r="A37" s="11"/>
      <c r="B37" s="77"/>
      <c r="C37" s="77"/>
      <c r="D37" s="77"/>
      <c r="E37" s="77"/>
      <c r="F37" s="77"/>
      <c r="G37" s="77"/>
      <c r="H37" s="184"/>
    </row>
    <row r="38" spans="1:8" ht="16" thickBot="1" x14ac:dyDescent="0.25">
      <c r="A38" s="11"/>
      <c r="B38" s="77"/>
      <c r="C38" s="77"/>
      <c r="D38" s="77"/>
      <c r="E38" s="77"/>
      <c r="F38" s="77"/>
      <c r="G38" s="77"/>
      <c r="H38" s="184"/>
    </row>
    <row r="39" spans="1:8" x14ac:dyDescent="0.2">
      <c r="A39" s="68" t="s">
        <v>484</v>
      </c>
      <c r="B39" s="179" t="s">
        <v>464</v>
      </c>
      <c r="C39" s="180">
        <v>1000</v>
      </c>
      <c r="D39" s="181">
        <v>1500</v>
      </c>
      <c r="E39" s="77"/>
      <c r="F39" s="47" t="s">
        <v>485</v>
      </c>
      <c r="G39" s="84">
        <v>1000</v>
      </c>
      <c r="H39" s="85">
        <v>1500</v>
      </c>
    </row>
    <row r="40" spans="1:8" ht="16" thickBot="1" x14ac:dyDescent="0.25">
      <c r="A40" s="182">
        <v>100</v>
      </c>
      <c r="B40" s="70">
        <f>(C14*0.33)+D14</f>
        <v>0.29645038167938931</v>
      </c>
      <c r="C40" s="71">
        <f>C39*$B40*$A40</f>
        <v>29645.038167938928</v>
      </c>
      <c r="D40" s="72">
        <f>D39*$B40*$A40</f>
        <v>44467.557251908394</v>
      </c>
      <c r="E40" s="77"/>
      <c r="F40" s="52"/>
      <c r="G40" s="86">
        <f>($B40+$B41)*$A40*G39</f>
        <v>68576.335877862584</v>
      </c>
      <c r="H40" s="87">
        <f>($B40+$B41)*$A40*H39</f>
        <v>102864.50381679389</v>
      </c>
    </row>
    <row r="41" spans="1:8" x14ac:dyDescent="0.2">
      <c r="A41" s="182">
        <v>200</v>
      </c>
      <c r="B41" s="70">
        <f>E17</f>
        <v>0.38931297709923662</v>
      </c>
      <c r="C41" s="71">
        <f>C39*$B41*$A41</f>
        <v>77862.595419847319</v>
      </c>
      <c r="D41" s="72">
        <f>D39*$B41*$A41</f>
        <v>116793.89312977098</v>
      </c>
      <c r="E41" s="77"/>
      <c r="F41" s="77"/>
      <c r="G41" s="77"/>
      <c r="H41" s="184"/>
    </row>
    <row r="42" spans="1:8" ht="16" thickBot="1" x14ac:dyDescent="0.25">
      <c r="A42" s="73"/>
      <c r="B42" s="127">
        <f>B40+B41</f>
        <v>0.68576335877862593</v>
      </c>
      <c r="C42" s="74">
        <f>C40+C41</f>
        <v>107507.63358778624</v>
      </c>
      <c r="D42" s="75">
        <f>D40+D41</f>
        <v>161261.45038167937</v>
      </c>
      <c r="E42" s="77"/>
      <c r="F42" s="77"/>
      <c r="G42" s="77" t="s">
        <v>498</v>
      </c>
      <c r="H42" s="184" t="s">
        <v>499</v>
      </c>
    </row>
    <row r="43" spans="1:8" x14ac:dyDescent="0.2">
      <c r="A43" s="11"/>
      <c r="B43" s="77"/>
      <c r="C43" s="77"/>
      <c r="D43" s="77"/>
      <c r="E43" s="77"/>
      <c r="F43" s="77"/>
      <c r="G43" s="77"/>
      <c r="H43" s="184"/>
    </row>
    <row r="44" spans="1:8" ht="16" thickBot="1" x14ac:dyDescent="0.25">
      <c r="A44" s="11"/>
      <c r="B44" s="77"/>
      <c r="C44" s="77"/>
      <c r="D44" s="77"/>
      <c r="E44" s="77"/>
      <c r="F44" s="77"/>
      <c r="G44" s="77"/>
      <c r="H44" s="184"/>
    </row>
    <row r="45" spans="1:8" x14ac:dyDescent="0.2">
      <c r="A45" s="47" t="s">
        <v>484</v>
      </c>
      <c r="B45" s="14" t="s">
        <v>464</v>
      </c>
      <c r="C45" s="84">
        <v>1000</v>
      </c>
      <c r="D45" s="85">
        <v>1500</v>
      </c>
      <c r="E45" s="77"/>
      <c r="F45" s="118" t="s">
        <v>485</v>
      </c>
      <c r="G45" s="119">
        <v>1000</v>
      </c>
      <c r="H45" s="120">
        <v>1500</v>
      </c>
    </row>
    <row r="46" spans="1:8" ht="16" thickBot="1" x14ac:dyDescent="0.25">
      <c r="A46" s="76">
        <v>75</v>
      </c>
      <c r="B46" s="49">
        <f>C14/2</f>
        <v>0.18893129770992367</v>
      </c>
      <c r="C46" s="50">
        <f>C45*$B46*$A46</f>
        <v>14169.847328244276</v>
      </c>
      <c r="D46" s="51">
        <f>D45*$B46*$A46</f>
        <v>21254.770992366415</v>
      </c>
      <c r="E46" s="77"/>
      <c r="F46" s="121"/>
      <c r="G46" s="122">
        <f>($B46+$B47)*$A46*G45</f>
        <v>56250</v>
      </c>
      <c r="H46" s="123">
        <f>($B46+$B47)*$A46*H45</f>
        <v>84375</v>
      </c>
    </row>
    <row r="47" spans="1:8" x14ac:dyDescent="0.2">
      <c r="A47" s="76">
        <v>150</v>
      </c>
      <c r="B47" s="49">
        <f>D17</f>
        <v>0.56106870229007633</v>
      </c>
      <c r="C47" s="50">
        <f>C45*$B47*$A47</f>
        <v>84160.305343511442</v>
      </c>
      <c r="D47" s="51">
        <f>D45*$B47*$A47</f>
        <v>126240.45801526717</v>
      </c>
      <c r="E47" s="77"/>
      <c r="F47" s="77"/>
      <c r="G47" s="77"/>
      <c r="H47" s="184"/>
    </row>
    <row r="48" spans="1:8" ht="16" thickBot="1" x14ac:dyDescent="0.25">
      <c r="A48" s="52"/>
      <c r="B48" s="126">
        <f>B46+B47</f>
        <v>0.75</v>
      </c>
      <c r="C48" s="53">
        <f>C46+C47</f>
        <v>98330.152671755714</v>
      </c>
      <c r="D48" s="54">
        <f>D46+D47</f>
        <v>147495.22900763358</v>
      </c>
      <c r="E48" s="37"/>
      <c r="F48" s="37"/>
      <c r="G48" s="37" t="s">
        <v>492</v>
      </c>
      <c r="H48" s="38" t="s">
        <v>493</v>
      </c>
    </row>
    <row r="58" spans="1:12" x14ac:dyDescent="0.2">
      <c r="B58" t="s">
        <v>165</v>
      </c>
      <c r="C58" t="s">
        <v>10</v>
      </c>
      <c r="D58" t="s">
        <v>19</v>
      </c>
      <c r="E58" t="s">
        <v>36</v>
      </c>
      <c r="F58" t="s">
        <v>53</v>
      </c>
      <c r="G58" t="s">
        <v>46</v>
      </c>
      <c r="H58" t="s">
        <v>41</v>
      </c>
      <c r="I58" t="s">
        <v>30</v>
      </c>
      <c r="J58" t="s">
        <v>152</v>
      </c>
      <c r="K58" t="s">
        <v>107</v>
      </c>
      <c r="L58" t="s">
        <v>462</v>
      </c>
    </row>
    <row r="59" spans="1:12" x14ac:dyDescent="0.2">
      <c r="A59" t="s">
        <v>482</v>
      </c>
      <c r="B59">
        <v>262</v>
      </c>
      <c r="C59">
        <v>246</v>
      </c>
      <c r="D59">
        <v>147</v>
      </c>
      <c r="E59">
        <v>102</v>
      </c>
      <c r="F59">
        <v>62</v>
      </c>
      <c r="G59">
        <v>36</v>
      </c>
      <c r="H59">
        <v>13</v>
      </c>
      <c r="I59">
        <v>11</v>
      </c>
      <c r="J59">
        <v>6</v>
      </c>
      <c r="K59">
        <v>4</v>
      </c>
    </row>
    <row r="60" spans="1:12" x14ac:dyDescent="0.2">
      <c r="B60">
        <v>1</v>
      </c>
      <c r="C60">
        <v>0.93893129770992367</v>
      </c>
      <c r="D60">
        <v>0.56106870229007633</v>
      </c>
      <c r="E60">
        <v>0.38931297709923662</v>
      </c>
      <c r="F60">
        <v>0.23664122137404581</v>
      </c>
      <c r="G60">
        <v>0.13740458015267176</v>
      </c>
      <c r="H60">
        <v>4.9618320610687022E-2</v>
      </c>
      <c r="I60">
        <v>4.1984732824427481E-2</v>
      </c>
      <c r="J60">
        <v>2.2900763358778626E-2</v>
      </c>
      <c r="K60">
        <v>1.5267175572519083E-2</v>
      </c>
    </row>
  </sheetData>
  <mergeCells count="1">
    <mergeCell ref="L20:L21"/>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FC71D-DAE7-9641-9023-A44C33A43312}">
  <dimension ref="A1:P60"/>
  <sheetViews>
    <sheetView topLeftCell="A19" zoomScale="120" zoomScaleNormal="120" workbookViewId="0">
      <selection activeCell="K49" sqref="K49"/>
    </sheetView>
  </sheetViews>
  <sheetFormatPr baseColWidth="10" defaultRowHeight="15" x14ac:dyDescent="0.2"/>
  <cols>
    <col min="1" max="1" width="30.5" customWidth="1"/>
    <col min="3" max="3" width="11.1640625" bestFit="1" customWidth="1"/>
    <col min="7" max="7" width="11.1640625" bestFit="1" customWidth="1"/>
    <col min="8" max="8" width="12.1640625" bestFit="1" customWidth="1"/>
  </cols>
  <sheetData>
    <row r="1" spans="1:14" s="58" customFormat="1" x14ac:dyDescent="0.2">
      <c r="A1" s="55"/>
      <c r="B1" s="56" t="s">
        <v>461</v>
      </c>
      <c r="C1" s="56"/>
      <c r="D1" s="56"/>
      <c r="E1" s="56"/>
      <c r="F1" s="56"/>
      <c r="G1" s="56"/>
      <c r="H1" s="56"/>
      <c r="I1" s="56"/>
      <c r="J1" s="56"/>
      <c r="K1" s="56"/>
      <c r="L1" s="56"/>
      <c r="M1" s="56"/>
      <c r="N1" s="57"/>
    </row>
    <row r="2" spans="1:14" s="58" customFormat="1" x14ac:dyDescent="0.2">
      <c r="A2" s="59"/>
      <c r="B2" s="60" t="s">
        <v>10</v>
      </c>
      <c r="C2" s="60" t="s">
        <v>19</v>
      </c>
      <c r="D2" s="60" t="s">
        <v>36</v>
      </c>
      <c r="E2" s="60" t="s">
        <v>53</v>
      </c>
      <c r="F2" s="60" t="s">
        <v>46</v>
      </c>
      <c r="G2" s="60" t="s">
        <v>41</v>
      </c>
      <c r="H2" s="60" t="s">
        <v>30</v>
      </c>
      <c r="I2" s="60" t="s">
        <v>152</v>
      </c>
      <c r="J2" s="60" t="s">
        <v>107</v>
      </c>
      <c r="K2" s="60" t="s">
        <v>151</v>
      </c>
      <c r="L2" s="60" t="s">
        <v>241</v>
      </c>
      <c r="M2" s="60" t="s">
        <v>66</v>
      </c>
      <c r="N2" s="61" t="s">
        <v>462</v>
      </c>
    </row>
    <row r="3" spans="1:14" s="58" customFormat="1" ht="96" x14ac:dyDescent="0.2">
      <c r="A3" s="62" t="s">
        <v>480</v>
      </c>
      <c r="B3" s="60">
        <v>81</v>
      </c>
      <c r="C3" s="60">
        <v>33</v>
      </c>
      <c r="D3" s="60">
        <v>43</v>
      </c>
      <c r="E3" s="60">
        <v>22</v>
      </c>
      <c r="F3" s="60">
        <v>33</v>
      </c>
      <c r="G3" s="60">
        <v>16</v>
      </c>
      <c r="H3" s="60">
        <v>11</v>
      </c>
      <c r="I3" s="60">
        <v>3</v>
      </c>
      <c r="J3" s="60">
        <v>14</v>
      </c>
      <c r="K3" s="60">
        <v>1</v>
      </c>
      <c r="L3" s="60">
        <v>3</v>
      </c>
      <c r="M3" s="60">
        <v>2</v>
      </c>
      <c r="N3" s="61">
        <v>262</v>
      </c>
    </row>
    <row r="4" spans="1:14" s="58" customFormat="1" x14ac:dyDescent="0.2">
      <c r="A4" s="59"/>
      <c r="B4" s="63">
        <f>B3/$N3</f>
        <v>0.30916030534351147</v>
      </c>
      <c r="C4" s="63">
        <f t="shared" ref="C4:N4" si="0">C3/$N3</f>
        <v>0.12595419847328243</v>
      </c>
      <c r="D4" s="63">
        <f t="shared" si="0"/>
        <v>0.16412213740458015</v>
      </c>
      <c r="E4" s="63">
        <f t="shared" si="0"/>
        <v>8.3969465648854963E-2</v>
      </c>
      <c r="F4" s="63">
        <f t="shared" si="0"/>
        <v>0.12595419847328243</v>
      </c>
      <c r="G4" s="63">
        <f t="shared" si="0"/>
        <v>6.1068702290076333E-2</v>
      </c>
      <c r="H4" s="63">
        <f t="shared" si="0"/>
        <v>4.1984732824427481E-2</v>
      </c>
      <c r="I4" s="63">
        <f t="shared" si="0"/>
        <v>1.1450381679389313E-2</v>
      </c>
      <c r="J4" s="63">
        <f t="shared" si="0"/>
        <v>5.3435114503816793E-2</v>
      </c>
      <c r="K4" s="63">
        <f t="shared" si="0"/>
        <v>3.8167938931297708E-3</v>
      </c>
      <c r="L4" s="63">
        <f t="shared" si="0"/>
        <v>1.1450381679389313E-2</v>
      </c>
      <c r="M4" s="63">
        <f t="shared" si="0"/>
        <v>7.6335877862595417E-3</v>
      </c>
      <c r="N4" s="64">
        <f t="shared" si="0"/>
        <v>1</v>
      </c>
    </row>
    <row r="5" spans="1:14" s="58" customFormat="1" x14ac:dyDescent="0.2">
      <c r="A5" s="59"/>
      <c r="B5" s="60"/>
      <c r="C5" s="60"/>
      <c r="D5" s="60"/>
      <c r="E5" s="60"/>
      <c r="F5" s="60"/>
      <c r="G5" s="60"/>
      <c r="H5" s="60"/>
      <c r="I5" s="60"/>
      <c r="J5" s="60"/>
      <c r="K5" s="60"/>
      <c r="L5" s="60"/>
      <c r="M5" s="60"/>
      <c r="N5" s="61"/>
    </row>
    <row r="6" spans="1:14" s="58" customFormat="1" x14ac:dyDescent="0.2">
      <c r="A6" s="59" t="s">
        <v>482</v>
      </c>
      <c r="B6" s="60">
        <f t="shared" ref="B6:K6" si="1">C6+B3</f>
        <v>262</v>
      </c>
      <c r="C6" s="60">
        <f t="shared" si="1"/>
        <v>181</v>
      </c>
      <c r="D6" s="60">
        <f t="shared" si="1"/>
        <v>148</v>
      </c>
      <c r="E6" s="60">
        <f t="shared" si="1"/>
        <v>105</v>
      </c>
      <c r="F6" s="60">
        <f t="shared" si="1"/>
        <v>83</v>
      </c>
      <c r="G6" s="60">
        <f t="shared" si="1"/>
        <v>50</v>
      </c>
      <c r="H6" s="60">
        <f t="shared" si="1"/>
        <v>34</v>
      </c>
      <c r="I6" s="60">
        <f t="shared" si="1"/>
        <v>23</v>
      </c>
      <c r="J6" s="60">
        <f t="shared" si="1"/>
        <v>20</v>
      </c>
      <c r="K6" s="60">
        <f t="shared" si="1"/>
        <v>6</v>
      </c>
      <c r="L6" s="60">
        <f>M6+L3</f>
        <v>5</v>
      </c>
      <c r="M6" s="60">
        <f>M3</f>
        <v>2</v>
      </c>
      <c r="N6" s="61"/>
    </row>
    <row r="7" spans="1:14" s="58" customFormat="1" x14ac:dyDescent="0.2">
      <c r="A7" s="59"/>
      <c r="B7" s="63">
        <f>B6/$B6</f>
        <v>1</v>
      </c>
      <c r="C7" s="63">
        <f t="shared" ref="C7:M7" si="2">C6/$B6</f>
        <v>0.69083969465648853</v>
      </c>
      <c r="D7" s="63">
        <f t="shared" si="2"/>
        <v>0.56488549618320616</v>
      </c>
      <c r="E7" s="63">
        <f t="shared" si="2"/>
        <v>0.40076335877862596</v>
      </c>
      <c r="F7" s="63">
        <f t="shared" si="2"/>
        <v>0.31679389312977096</v>
      </c>
      <c r="G7" s="63">
        <f t="shared" si="2"/>
        <v>0.19083969465648856</v>
      </c>
      <c r="H7" s="63">
        <f t="shared" si="2"/>
        <v>0.12977099236641221</v>
      </c>
      <c r="I7" s="63">
        <f t="shared" si="2"/>
        <v>8.7786259541984726E-2</v>
      </c>
      <c r="J7" s="63">
        <f t="shared" si="2"/>
        <v>7.6335877862595422E-2</v>
      </c>
      <c r="K7" s="63">
        <f t="shared" si="2"/>
        <v>2.2900763358778626E-2</v>
      </c>
      <c r="L7" s="63">
        <f t="shared" si="2"/>
        <v>1.9083969465648856E-2</v>
      </c>
      <c r="M7" s="63">
        <f t="shared" si="2"/>
        <v>7.6335877862595417E-3</v>
      </c>
      <c r="N7" s="61"/>
    </row>
    <row r="8" spans="1:14" s="58" customFormat="1" ht="16" thickBot="1" x14ac:dyDescent="0.25">
      <c r="A8" s="65"/>
      <c r="B8" s="66"/>
      <c r="C8" s="66"/>
      <c r="D8" s="66"/>
      <c r="E8" s="66"/>
      <c r="F8" s="66"/>
      <c r="G8" s="66"/>
      <c r="H8" s="66"/>
      <c r="I8" s="66"/>
      <c r="J8" s="66"/>
      <c r="K8" s="66"/>
      <c r="L8" s="66"/>
      <c r="M8" s="66"/>
      <c r="N8" s="67"/>
    </row>
    <row r="9" spans="1:14" s="58" customFormat="1" x14ac:dyDescent="0.2"/>
    <row r="11" spans="1:14" ht="16" thickBot="1" x14ac:dyDescent="0.25"/>
    <row r="12" spans="1:14" x14ac:dyDescent="0.2">
      <c r="A12" s="25"/>
      <c r="B12" s="116" t="s">
        <v>165</v>
      </c>
      <c r="C12" s="116" t="s">
        <v>10</v>
      </c>
      <c r="D12" s="116" t="s">
        <v>19</v>
      </c>
      <c r="E12" s="116" t="s">
        <v>36</v>
      </c>
      <c r="F12" s="116" t="s">
        <v>53</v>
      </c>
      <c r="G12" s="116" t="s">
        <v>46</v>
      </c>
      <c r="H12" s="116" t="s">
        <v>41</v>
      </c>
      <c r="I12" s="116" t="s">
        <v>30</v>
      </c>
      <c r="J12" s="116" t="s">
        <v>152</v>
      </c>
      <c r="K12" s="116" t="s">
        <v>107</v>
      </c>
      <c r="L12" s="117" t="s">
        <v>462</v>
      </c>
    </row>
    <row r="13" spans="1:14" x14ac:dyDescent="0.2">
      <c r="A13" s="28" t="s">
        <v>481</v>
      </c>
      <c r="B13" s="29">
        <v>16</v>
      </c>
      <c r="C13" s="29">
        <v>99</v>
      </c>
      <c r="D13" s="29">
        <v>45</v>
      </c>
      <c r="E13" s="29">
        <v>40</v>
      </c>
      <c r="F13" s="29">
        <v>26</v>
      </c>
      <c r="G13" s="29">
        <v>23</v>
      </c>
      <c r="H13" s="29">
        <v>2</v>
      </c>
      <c r="I13" s="29">
        <v>5</v>
      </c>
      <c r="J13" s="29">
        <v>2</v>
      </c>
      <c r="K13" s="29">
        <v>4</v>
      </c>
      <c r="L13" s="30">
        <v>262</v>
      </c>
    </row>
    <row r="14" spans="1:14" x14ac:dyDescent="0.2">
      <c r="A14" s="28"/>
      <c r="B14" s="31">
        <f>B13/$L13</f>
        <v>6.1068702290076333E-2</v>
      </c>
      <c r="C14" s="31">
        <f t="shared" ref="C14:K14" si="3">C13/$L13</f>
        <v>0.37786259541984735</v>
      </c>
      <c r="D14" s="31">
        <f t="shared" si="3"/>
        <v>0.1717557251908397</v>
      </c>
      <c r="E14" s="31">
        <f t="shared" si="3"/>
        <v>0.15267175572519084</v>
      </c>
      <c r="F14" s="31">
        <f t="shared" si="3"/>
        <v>9.9236641221374045E-2</v>
      </c>
      <c r="G14" s="31">
        <f t="shared" si="3"/>
        <v>8.7786259541984726E-2</v>
      </c>
      <c r="H14" s="31">
        <f t="shared" si="3"/>
        <v>7.6335877862595417E-3</v>
      </c>
      <c r="I14" s="31">
        <f t="shared" si="3"/>
        <v>1.9083969465648856E-2</v>
      </c>
      <c r="J14" s="31">
        <f t="shared" si="3"/>
        <v>7.6335877862595417E-3</v>
      </c>
      <c r="K14" s="31">
        <f t="shared" si="3"/>
        <v>1.5267175572519083E-2</v>
      </c>
      <c r="L14" s="32">
        <f>SUM(B14:K14)</f>
        <v>1</v>
      </c>
    </row>
    <row r="15" spans="1:14" x14ac:dyDescent="0.2">
      <c r="A15" s="28"/>
      <c r="B15" s="29"/>
      <c r="C15" s="29"/>
      <c r="D15" s="29"/>
      <c r="E15" s="29"/>
      <c r="F15" s="29"/>
      <c r="G15" s="29"/>
      <c r="H15" s="29"/>
      <c r="I15" s="29"/>
      <c r="J15" s="29"/>
      <c r="K15" s="29"/>
      <c r="L15" s="30"/>
    </row>
    <row r="16" spans="1:14" x14ac:dyDescent="0.2">
      <c r="A16" s="28" t="s">
        <v>482</v>
      </c>
      <c r="B16" s="29">
        <f t="shared" ref="B16:I16" si="4">C16+B13</f>
        <v>262</v>
      </c>
      <c r="C16" s="29">
        <f t="shared" si="4"/>
        <v>246</v>
      </c>
      <c r="D16" s="29">
        <f t="shared" si="4"/>
        <v>147</v>
      </c>
      <c r="E16" s="29">
        <f t="shared" si="4"/>
        <v>102</v>
      </c>
      <c r="F16" s="29">
        <f t="shared" si="4"/>
        <v>62</v>
      </c>
      <c r="G16" s="29">
        <f t="shared" si="4"/>
        <v>36</v>
      </c>
      <c r="H16" s="29">
        <f t="shared" si="4"/>
        <v>13</v>
      </c>
      <c r="I16" s="29">
        <f t="shared" si="4"/>
        <v>11</v>
      </c>
      <c r="J16" s="29">
        <f>K16+J13</f>
        <v>6</v>
      </c>
      <c r="K16" s="29">
        <f>K13</f>
        <v>4</v>
      </c>
      <c r="L16" s="30"/>
    </row>
    <row r="17" spans="1:16" x14ac:dyDescent="0.2">
      <c r="A17" s="28"/>
      <c r="B17" s="39">
        <f>B16/$B16</f>
        <v>1</v>
      </c>
      <c r="C17" s="39">
        <f>C16/$B16</f>
        <v>0.93893129770992367</v>
      </c>
      <c r="D17" s="39">
        <f t="shared" ref="D17:K17" si="5">D16/$B16</f>
        <v>0.56106870229007633</v>
      </c>
      <c r="E17" s="39">
        <f t="shared" si="5"/>
        <v>0.38931297709923662</v>
      </c>
      <c r="F17" s="39">
        <f t="shared" si="5"/>
        <v>0.23664122137404581</v>
      </c>
      <c r="G17" s="39">
        <f t="shared" si="5"/>
        <v>0.13740458015267176</v>
      </c>
      <c r="H17" s="39">
        <f t="shared" si="5"/>
        <v>4.9618320610687022E-2</v>
      </c>
      <c r="I17" s="39">
        <f t="shared" si="5"/>
        <v>4.1984732824427481E-2</v>
      </c>
      <c r="J17" s="39">
        <f t="shared" si="5"/>
        <v>2.2900763358778626E-2</v>
      </c>
      <c r="K17" s="39">
        <f t="shared" si="5"/>
        <v>1.5267175572519083E-2</v>
      </c>
      <c r="L17" s="40"/>
    </row>
    <row r="18" spans="1:16" ht="16" thickBot="1" x14ac:dyDescent="0.25">
      <c r="A18" s="12"/>
      <c r="B18" s="37"/>
      <c r="C18" s="37"/>
      <c r="D18" s="37"/>
      <c r="E18" s="37"/>
      <c r="F18" s="37"/>
      <c r="G18" s="37"/>
      <c r="H18" s="37"/>
      <c r="I18" s="37"/>
      <c r="J18" s="37"/>
      <c r="K18" s="37"/>
      <c r="L18" s="38"/>
    </row>
    <row r="19" spans="1:16" ht="16" thickBot="1" x14ac:dyDescent="0.25"/>
    <row r="20" spans="1:16" ht="16" customHeight="1" thickBot="1" x14ac:dyDescent="0.25">
      <c r="J20" s="8"/>
      <c r="K20" s="188"/>
      <c r="L20" s="268" t="s">
        <v>521</v>
      </c>
      <c r="M20" s="205" t="s">
        <v>522</v>
      </c>
      <c r="N20" s="205" t="s">
        <v>523</v>
      </c>
      <c r="O20" s="205" t="s">
        <v>524</v>
      </c>
      <c r="P20" s="190" t="s">
        <v>524</v>
      </c>
    </row>
    <row r="21" spans="1:16" x14ac:dyDescent="0.2">
      <c r="A21" s="118" t="s">
        <v>553</v>
      </c>
      <c r="B21" s="129" t="s">
        <v>464</v>
      </c>
      <c r="C21" s="130">
        <v>1000</v>
      </c>
      <c r="D21" s="131">
        <v>1500</v>
      </c>
      <c r="E21" s="132"/>
      <c r="F21" s="118" t="s">
        <v>485</v>
      </c>
      <c r="G21" s="119">
        <v>1000</v>
      </c>
      <c r="H21" s="120">
        <v>1500</v>
      </c>
      <c r="J21" s="259" t="s">
        <v>519</v>
      </c>
      <c r="K21" s="259" t="s">
        <v>551</v>
      </c>
      <c r="L21" s="269"/>
      <c r="M21" s="191">
        <v>1000</v>
      </c>
      <c r="N21" s="191">
        <v>1500</v>
      </c>
      <c r="O21" s="191">
        <v>1000</v>
      </c>
      <c r="P21" s="192">
        <v>1500</v>
      </c>
    </row>
    <row r="22" spans="1:16" ht="16" thickBot="1" x14ac:dyDescent="0.25">
      <c r="A22" s="133">
        <f>250+212.5</f>
        <v>462.5</v>
      </c>
      <c r="B22" s="134">
        <f>F17-B23</f>
        <v>0.22137404580152673</v>
      </c>
      <c r="C22" s="135">
        <f>C21*$B22*$A22</f>
        <v>102385.49618320611</v>
      </c>
      <c r="D22" s="136">
        <f>D21*$B22*$A22</f>
        <v>153578.24427480917</v>
      </c>
      <c r="E22" s="132"/>
      <c r="F22" s="121"/>
      <c r="G22" s="122">
        <f>($B22+$B23)*$A22*G21</f>
        <v>109446.56488549619</v>
      </c>
      <c r="H22" s="123">
        <f>($B22+$B23)*$A22*H21</f>
        <v>164169.84732824427</v>
      </c>
      <c r="J22" s="254">
        <v>400</v>
      </c>
      <c r="K22" s="254">
        <f>J22+212.5</f>
        <v>612.5</v>
      </c>
      <c r="L22" s="41">
        <f>I17</f>
        <v>4.1984732824427481E-2</v>
      </c>
      <c r="M22" s="193">
        <f>$L22*M$21</f>
        <v>41.984732824427482</v>
      </c>
      <c r="N22" s="193">
        <f t="shared" ref="N22:N29" si="6">$L22*N$21</f>
        <v>62.977099236641223</v>
      </c>
      <c r="O22" s="194">
        <f>M22*$K22</f>
        <v>25715.648854961833</v>
      </c>
      <c r="P22" s="195">
        <f>N22*$K22</f>
        <v>38573.473282442748</v>
      </c>
    </row>
    <row r="23" spans="1:16" x14ac:dyDescent="0.2">
      <c r="A23" s="133">
        <f>500+212.5</f>
        <v>712.5</v>
      </c>
      <c r="B23" s="134">
        <f>K17</f>
        <v>1.5267175572519083E-2</v>
      </c>
      <c r="C23" s="135">
        <f>C21*$B23*$A23</f>
        <v>10877.862595419847</v>
      </c>
      <c r="D23" s="136">
        <f>D21*$B23*$A23</f>
        <v>16316.79389312977</v>
      </c>
      <c r="E23" s="132"/>
      <c r="F23" s="132"/>
      <c r="G23" s="132"/>
      <c r="H23" s="132"/>
      <c r="J23" s="254">
        <v>350</v>
      </c>
      <c r="K23" s="254">
        <f t="shared" ref="K23:K29" si="7">J23+212.5</f>
        <v>562.5</v>
      </c>
      <c r="L23" s="41">
        <f>H17</f>
        <v>4.9618320610687022E-2</v>
      </c>
      <c r="M23" s="193">
        <f t="shared" ref="M23:M29" si="8">$L23*M$21</f>
        <v>49.618320610687022</v>
      </c>
      <c r="N23" s="193">
        <f t="shared" si="6"/>
        <v>74.427480916030532</v>
      </c>
      <c r="O23" s="194">
        <f t="shared" ref="O23:P29" si="9">M23*$K23</f>
        <v>27910.305343511449</v>
      </c>
      <c r="P23" s="195">
        <f t="shared" si="9"/>
        <v>41865.458015267177</v>
      </c>
    </row>
    <row r="24" spans="1:16" ht="16" thickBot="1" x14ac:dyDescent="0.25">
      <c r="A24" s="121"/>
      <c r="B24" s="137">
        <f>B22+B23</f>
        <v>0.23664122137404581</v>
      </c>
      <c r="C24" s="138">
        <f>C22+C23</f>
        <v>113263.35877862596</v>
      </c>
      <c r="D24" s="139">
        <f>D22+D23</f>
        <v>169895.03816793894</v>
      </c>
      <c r="E24" s="132"/>
      <c r="F24" s="132"/>
      <c r="G24" s="132" t="s">
        <v>490</v>
      </c>
      <c r="H24" s="132" t="s">
        <v>491</v>
      </c>
      <c r="J24" s="254">
        <v>300</v>
      </c>
      <c r="K24" s="254">
        <f t="shared" si="7"/>
        <v>512.5</v>
      </c>
      <c r="L24" s="41">
        <f>G17</f>
        <v>0.13740458015267176</v>
      </c>
      <c r="M24" s="193">
        <f t="shared" si="8"/>
        <v>137.40458015267177</v>
      </c>
      <c r="N24" s="193">
        <f t="shared" si="6"/>
        <v>206.10687022900765</v>
      </c>
      <c r="O24" s="194">
        <f t="shared" si="9"/>
        <v>70419.847328244286</v>
      </c>
      <c r="P24" s="195">
        <f t="shared" si="9"/>
        <v>105629.77099236642</v>
      </c>
    </row>
    <row r="25" spans="1:16" x14ac:dyDescent="0.2">
      <c r="J25" s="177">
        <v>250</v>
      </c>
      <c r="K25" s="177">
        <f t="shared" si="7"/>
        <v>462.5</v>
      </c>
      <c r="L25" s="41">
        <f>F17</f>
        <v>0.23664122137404581</v>
      </c>
      <c r="M25" s="193">
        <f t="shared" si="8"/>
        <v>236.64122137404581</v>
      </c>
      <c r="N25" s="193">
        <f t="shared" si="6"/>
        <v>354.96183206106872</v>
      </c>
      <c r="O25" s="194">
        <f t="shared" si="9"/>
        <v>109446.56488549619</v>
      </c>
      <c r="P25" s="195">
        <f t="shared" si="9"/>
        <v>164169.84732824427</v>
      </c>
    </row>
    <row r="26" spans="1:16" ht="16" thickBot="1" x14ac:dyDescent="0.25">
      <c r="J26" s="177">
        <v>200</v>
      </c>
      <c r="K26" s="177">
        <f t="shared" si="7"/>
        <v>412.5</v>
      </c>
      <c r="L26" s="134">
        <f>E17</f>
        <v>0.38931297709923662</v>
      </c>
      <c r="M26" s="251">
        <f t="shared" si="8"/>
        <v>389.3129770992366</v>
      </c>
      <c r="N26" s="251">
        <f t="shared" si="6"/>
        <v>583.96946564885491</v>
      </c>
      <c r="O26" s="252">
        <f t="shared" si="9"/>
        <v>160591.6030534351</v>
      </c>
      <c r="P26" s="253">
        <f t="shared" si="9"/>
        <v>240887.40458015265</v>
      </c>
    </row>
    <row r="27" spans="1:16" x14ac:dyDescent="0.2">
      <c r="A27" s="118" t="s">
        <v>554</v>
      </c>
      <c r="B27" s="129" t="s">
        <v>464</v>
      </c>
      <c r="C27" s="130">
        <v>1000</v>
      </c>
      <c r="D27" s="131">
        <v>1500</v>
      </c>
      <c r="F27" s="118" t="s">
        <v>485</v>
      </c>
      <c r="G27" s="119">
        <v>1000</v>
      </c>
      <c r="H27" s="120">
        <v>1500</v>
      </c>
      <c r="J27" s="177">
        <v>150</v>
      </c>
      <c r="K27" s="177">
        <f t="shared" si="7"/>
        <v>362.5</v>
      </c>
      <c r="L27" s="134">
        <f>D17</f>
        <v>0.56106870229007633</v>
      </c>
      <c r="M27" s="251">
        <f t="shared" si="8"/>
        <v>561.06870229007632</v>
      </c>
      <c r="N27" s="251">
        <f t="shared" si="6"/>
        <v>841.60305343511448</v>
      </c>
      <c r="O27" s="252">
        <f t="shared" si="9"/>
        <v>203387.40458015265</v>
      </c>
      <c r="P27" s="253">
        <f t="shared" si="9"/>
        <v>305081.10687022901</v>
      </c>
    </row>
    <row r="28" spans="1:16" ht="16" thickBot="1" x14ac:dyDescent="0.25">
      <c r="A28" s="133">
        <f>200+212.5</f>
        <v>412.5</v>
      </c>
      <c r="B28" s="134">
        <f>E17-B29</f>
        <v>0.34732824427480913</v>
      </c>
      <c r="C28" s="135">
        <f>C27*$B28*$A28</f>
        <v>143272.90076335878</v>
      </c>
      <c r="D28" s="136">
        <f>D27*$B28*$A28</f>
        <v>214909.35114503812</v>
      </c>
      <c r="F28" s="121"/>
      <c r="G28" s="122">
        <f>($B28+$B29)*$A28*G27</f>
        <v>160591.6030534351</v>
      </c>
      <c r="H28" s="123">
        <f>($B28+$B29)*$A28*H27</f>
        <v>240887.40458015265</v>
      </c>
      <c r="J28" s="255">
        <v>100</v>
      </c>
      <c r="K28" s="255">
        <f t="shared" si="7"/>
        <v>312.5</v>
      </c>
      <c r="L28" s="49">
        <f>D17+(0.33*C14)</f>
        <v>0.68576335877862593</v>
      </c>
      <c r="M28" s="202">
        <f t="shared" si="8"/>
        <v>685.76335877862596</v>
      </c>
      <c r="N28" s="202">
        <f t="shared" si="6"/>
        <v>1028.645038167939</v>
      </c>
      <c r="O28" s="203">
        <f t="shared" si="9"/>
        <v>214301.0496183206</v>
      </c>
      <c r="P28" s="204">
        <f t="shared" si="9"/>
        <v>321451.57442748093</v>
      </c>
    </row>
    <row r="29" spans="1:16" ht="16" thickBot="1" x14ac:dyDescent="0.25">
      <c r="A29" s="133">
        <f>400+212.5</f>
        <v>612.5</v>
      </c>
      <c r="B29" s="134">
        <f>I17</f>
        <v>4.1984732824427481E-2</v>
      </c>
      <c r="C29" s="135">
        <f>C27*$B29*$A29</f>
        <v>25715.648854961833</v>
      </c>
      <c r="D29" s="136">
        <f>D27*$B29*$A29</f>
        <v>38573.473282442748</v>
      </c>
      <c r="J29" s="260">
        <v>75</v>
      </c>
      <c r="K29" s="260">
        <f t="shared" si="7"/>
        <v>287.5</v>
      </c>
      <c r="L29" s="243">
        <f>D17+(0.5*C14)</f>
        <v>0.75</v>
      </c>
      <c r="M29" s="261">
        <f t="shared" si="8"/>
        <v>750</v>
      </c>
      <c r="N29" s="261">
        <f t="shared" si="6"/>
        <v>1125</v>
      </c>
      <c r="O29" s="262">
        <f t="shared" si="9"/>
        <v>215625</v>
      </c>
      <c r="P29" s="263">
        <f t="shared" si="9"/>
        <v>323437.5</v>
      </c>
    </row>
    <row r="30" spans="1:16" ht="16" thickBot="1" x14ac:dyDescent="0.25">
      <c r="A30" s="121"/>
      <c r="B30" s="137">
        <f>B28+B29</f>
        <v>0.38931297709923662</v>
      </c>
      <c r="C30" s="138">
        <f>C28+C29</f>
        <v>168988.5496183206</v>
      </c>
      <c r="D30" s="139">
        <f>D28+D29</f>
        <v>253482.82442748087</v>
      </c>
      <c r="G30" t="s">
        <v>488</v>
      </c>
      <c r="H30" t="s">
        <v>489</v>
      </c>
    </row>
    <row r="32" spans="1:16" ht="16" thickBot="1" x14ac:dyDescent="0.25"/>
    <row r="33" spans="1:8" x14ac:dyDescent="0.2">
      <c r="A33" s="118" t="s">
        <v>555</v>
      </c>
      <c r="B33" s="129" t="s">
        <v>464</v>
      </c>
      <c r="C33" s="119">
        <v>1000</v>
      </c>
      <c r="D33" s="120">
        <v>1500</v>
      </c>
      <c r="F33" s="118" t="s">
        <v>485</v>
      </c>
      <c r="G33" s="119">
        <v>1000</v>
      </c>
      <c r="H33" s="120">
        <v>1500</v>
      </c>
    </row>
    <row r="34" spans="1:8" ht="16" thickBot="1" x14ac:dyDescent="0.25">
      <c r="A34" s="133">
        <f>150+212.5</f>
        <v>362.5</v>
      </c>
      <c r="B34" s="134">
        <f>D17-B35</f>
        <v>0.42366412213740456</v>
      </c>
      <c r="C34" s="135">
        <f>C33*$B34*$A34</f>
        <v>153578.24427480914</v>
      </c>
      <c r="D34" s="136">
        <f>D33*$B34*$A34</f>
        <v>230367.36641221371</v>
      </c>
      <c r="F34" s="121"/>
      <c r="G34" s="122">
        <f>($B34+$B35)*$A34*G33</f>
        <v>203387.40458015265</v>
      </c>
      <c r="H34" s="123">
        <f>($B34+$B35)*$A34*H33</f>
        <v>305081.10687022901</v>
      </c>
    </row>
    <row r="35" spans="1:8" x14ac:dyDescent="0.2">
      <c r="A35" s="133">
        <f>300+212.5</f>
        <v>512.5</v>
      </c>
      <c r="B35" s="134">
        <f>G17</f>
        <v>0.13740458015267176</v>
      </c>
      <c r="C35" s="135">
        <f>C33*$B35*$A35</f>
        <v>70419.847328244286</v>
      </c>
      <c r="D35" s="136">
        <f>D33*$B35*$A35</f>
        <v>105629.77099236642</v>
      </c>
    </row>
    <row r="36" spans="1:8" ht="16" thickBot="1" x14ac:dyDescent="0.25">
      <c r="A36" s="121"/>
      <c r="B36" s="137">
        <f>B34+B35</f>
        <v>0.56106870229007633</v>
      </c>
      <c r="C36" s="138">
        <f>C34+C35</f>
        <v>223998.09160305344</v>
      </c>
      <c r="D36" s="139">
        <f>D34+D35</f>
        <v>335997.13740458013</v>
      </c>
      <c r="G36" t="s">
        <v>486</v>
      </c>
      <c r="H36" t="s">
        <v>487</v>
      </c>
    </row>
    <row r="38" spans="1:8" ht="16" thickBot="1" x14ac:dyDescent="0.25"/>
    <row r="39" spans="1:8" x14ac:dyDescent="0.2">
      <c r="A39" s="47" t="s">
        <v>556</v>
      </c>
      <c r="B39" s="14" t="s">
        <v>464</v>
      </c>
      <c r="C39" s="78">
        <v>1000</v>
      </c>
      <c r="D39" s="79">
        <v>1500</v>
      </c>
      <c r="F39" s="47" t="s">
        <v>485</v>
      </c>
      <c r="G39" s="84">
        <v>1000</v>
      </c>
      <c r="H39" s="85">
        <v>1500</v>
      </c>
    </row>
    <row r="40" spans="1:8" ht="16" thickBot="1" x14ac:dyDescent="0.25">
      <c r="A40" s="76">
        <f>100+212.5</f>
        <v>312.5</v>
      </c>
      <c r="B40" s="49">
        <f>(C14*0.33)+D14</f>
        <v>0.29645038167938931</v>
      </c>
      <c r="C40" s="50">
        <f>C39*$B40*$A40</f>
        <v>92640.744274809156</v>
      </c>
      <c r="D40" s="51">
        <f>D39*$B40*$A40</f>
        <v>138961.11641221374</v>
      </c>
      <c r="F40" s="52"/>
      <c r="G40" s="86">
        <f>($B40+$B41)*$A40*G39</f>
        <v>214301.0496183206</v>
      </c>
      <c r="H40" s="87">
        <f>($B40+$B41)*$A40*H39</f>
        <v>321451.57442748093</v>
      </c>
    </row>
    <row r="41" spans="1:8" x14ac:dyDescent="0.2">
      <c r="A41" s="76">
        <f>200+212.5</f>
        <v>412.5</v>
      </c>
      <c r="B41" s="49">
        <f>E17</f>
        <v>0.38931297709923662</v>
      </c>
      <c r="C41" s="50">
        <f>C39*$B41*$A41</f>
        <v>160591.6030534351</v>
      </c>
      <c r="D41" s="51">
        <f>D39*$B41*$A41</f>
        <v>240887.40458015265</v>
      </c>
    </row>
    <row r="42" spans="1:8" ht="16" thickBot="1" x14ac:dyDescent="0.25">
      <c r="A42" s="52"/>
      <c r="B42" s="126">
        <f>B40+B41</f>
        <v>0.68576335877862593</v>
      </c>
      <c r="C42" s="53">
        <f>C40+C41</f>
        <v>253232.34732824424</v>
      </c>
      <c r="D42" s="54">
        <f>D40+D41</f>
        <v>379848.52099236636</v>
      </c>
      <c r="G42" t="s">
        <v>498</v>
      </c>
      <c r="H42" t="s">
        <v>499</v>
      </c>
    </row>
    <row r="44" spans="1:8" ht="16" thickBot="1" x14ac:dyDescent="0.25"/>
    <row r="45" spans="1:8" x14ac:dyDescent="0.2">
      <c r="A45" s="264" t="s">
        <v>557</v>
      </c>
      <c r="B45" s="235" t="s">
        <v>464</v>
      </c>
      <c r="C45" s="236">
        <v>1000</v>
      </c>
      <c r="D45" s="237">
        <v>1500</v>
      </c>
      <c r="F45" s="234" t="s">
        <v>485</v>
      </c>
      <c r="G45" s="236">
        <v>1000</v>
      </c>
      <c r="H45" s="237">
        <v>1500</v>
      </c>
    </row>
    <row r="46" spans="1:8" ht="16" thickBot="1" x14ac:dyDescent="0.25">
      <c r="A46" s="238">
        <f>75+212.5</f>
        <v>287.5</v>
      </c>
      <c r="B46" s="239">
        <f>C14/2</f>
        <v>0.18893129770992367</v>
      </c>
      <c r="C46" s="240">
        <f>C45*$B46*$A46</f>
        <v>54317.748091603062</v>
      </c>
      <c r="D46" s="241">
        <f>D45*$B46*$A46</f>
        <v>81476.622137404585</v>
      </c>
      <c r="F46" s="242"/>
      <c r="G46" s="246">
        <f>($B46+$B47)*$A46*G45</f>
        <v>215625</v>
      </c>
      <c r="H46" s="247">
        <f>($B46+$B47)*$A46*H45</f>
        <v>323437.5</v>
      </c>
    </row>
    <row r="47" spans="1:8" x14ac:dyDescent="0.2">
      <c r="A47" s="238">
        <f>150+212.5</f>
        <v>362.5</v>
      </c>
      <c r="B47" s="239">
        <f>D17</f>
        <v>0.56106870229007633</v>
      </c>
      <c r="C47" s="240">
        <f>C45*$B47*$A47</f>
        <v>203387.40458015265</v>
      </c>
      <c r="D47" s="241">
        <f>D45*$B47*$A47</f>
        <v>305081.10687022901</v>
      </c>
    </row>
    <row r="48" spans="1:8" ht="16" thickBot="1" x14ac:dyDescent="0.25">
      <c r="A48" s="242"/>
      <c r="B48" s="243">
        <f>B46+B47</f>
        <v>0.75</v>
      </c>
      <c r="C48" s="244">
        <f>C46+C47</f>
        <v>257705.1526717557</v>
      </c>
      <c r="D48" s="245">
        <f>D46+D47</f>
        <v>386557.72900763358</v>
      </c>
      <c r="G48" t="s">
        <v>492</v>
      </c>
      <c r="H48" t="s">
        <v>493</v>
      </c>
    </row>
    <row r="58" spans="1:12" x14ac:dyDescent="0.2">
      <c r="B58" t="s">
        <v>165</v>
      </c>
      <c r="C58" t="s">
        <v>10</v>
      </c>
      <c r="D58" t="s">
        <v>19</v>
      </c>
      <c r="E58" t="s">
        <v>36</v>
      </c>
      <c r="F58" t="s">
        <v>53</v>
      </c>
      <c r="G58" t="s">
        <v>46</v>
      </c>
      <c r="H58" t="s">
        <v>41</v>
      </c>
      <c r="I58" t="s">
        <v>30</v>
      </c>
      <c r="J58" t="s">
        <v>152</v>
      </c>
      <c r="K58" t="s">
        <v>107</v>
      </c>
      <c r="L58" t="s">
        <v>462</v>
      </c>
    </row>
    <row r="59" spans="1:12" x14ac:dyDescent="0.2">
      <c r="A59" t="s">
        <v>482</v>
      </c>
      <c r="B59">
        <v>262</v>
      </c>
      <c r="C59">
        <v>246</v>
      </c>
      <c r="D59">
        <v>147</v>
      </c>
      <c r="E59">
        <v>102</v>
      </c>
      <c r="F59">
        <v>62</v>
      </c>
      <c r="G59">
        <v>36</v>
      </c>
      <c r="H59">
        <v>13</v>
      </c>
      <c r="I59">
        <v>11</v>
      </c>
      <c r="J59">
        <v>6</v>
      </c>
      <c r="K59">
        <v>4</v>
      </c>
    </row>
    <row r="60" spans="1:12" x14ac:dyDescent="0.2">
      <c r="B60">
        <v>1</v>
      </c>
      <c r="C60">
        <v>0.93893129770992367</v>
      </c>
      <c r="D60">
        <v>0.56106870229007633</v>
      </c>
      <c r="E60">
        <v>0.38931297709923662</v>
      </c>
      <c r="F60">
        <v>0.23664122137404581</v>
      </c>
      <c r="G60">
        <v>0.13740458015267176</v>
      </c>
      <c r="H60">
        <v>4.9618320610687022E-2</v>
      </c>
      <c r="I60">
        <v>4.1984732824427481E-2</v>
      </c>
      <c r="J60">
        <v>2.2900763358778626E-2</v>
      </c>
      <c r="K60">
        <v>1.5267175572519083E-2</v>
      </c>
    </row>
  </sheetData>
  <mergeCells count="1">
    <mergeCell ref="L20:L21"/>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07CE0-CBE1-2A40-96D4-EC3451467436}">
  <dimension ref="A3:N96"/>
  <sheetViews>
    <sheetView topLeftCell="A84" workbookViewId="0">
      <selection activeCell="A68" sqref="A68:N96"/>
    </sheetView>
  </sheetViews>
  <sheetFormatPr baseColWidth="10" defaultRowHeight="15" x14ac:dyDescent="0.2"/>
  <cols>
    <col min="1" max="1" width="42.5" bestFit="1" customWidth="1"/>
    <col min="2" max="2" width="8.83203125" customWidth="1"/>
    <col min="3" max="3" width="7.6640625" bestFit="1" customWidth="1"/>
    <col min="4" max="9" width="8.6640625" bestFit="1" customWidth="1"/>
    <col min="10" max="10" width="8" customWidth="1"/>
    <col min="11" max="11" width="6.5" customWidth="1"/>
    <col min="12" max="12" width="10" bestFit="1" customWidth="1"/>
    <col min="13" max="13" width="5.1640625" bestFit="1" customWidth="1"/>
    <col min="14" max="14" width="10.5" customWidth="1"/>
    <col min="15" max="19" width="5.1640625" bestFit="1" customWidth="1"/>
    <col min="20" max="20" width="18.6640625" bestFit="1" customWidth="1"/>
    <col min="21" max="21" width="16" bestFit="1" customWidth="1"/>
    <col min="22" max="22" width="29.5" bestFit="1" customWidth="1"/>
    <col min="23" max="23" width="28.5" bestFit="1" customWidth="1"/>
  </cols>
  <sheetData>
    <row r="3" spans="1:12" x14ac:dyDescent="0.2">
      <c r="A3" s="4" t="s">
        <v>481</v>
      </c>
      <c r="B3" s="4" t="s">
        <v>461</v>
      </c>
    </row>
    <row r="4" spans="1:12" x14ac:dyDescent="0.2">
      <c r="A4" s="4" t="s">
        <v>463</v>
      </c>
      <c r="B4" t="s">
        <v>19</v>
      </c>
      <c r="C4" t="s">
        <v>36</v>
      </c>
      <c r="D4" t="s">
        <v>53</v>
      </c>
      <c r="E4" t="s">
        <v>46</v>
      </c>
      <c r="F4" t="s">
        <v>41</v>
      </c>
      <c r="G4" t="s">
        <v>30</v>
      </c>
      <c r="H4" t="s">
        <v>152</v>
      </c>
      <c r="I4" t="s">
        <v>107</v>
      </c>
      <c r="J4" t="s">
        <v>165</v>
      </c>
      <c r="K4" t="s">
        <v>10</v>
      </c>
      <c r="L4" t="s">
        <v>462</v>
      </c>
    </row>
    <row r="5" spans="1:12" x14ac:dyDescent="0.2">
      <c r="A5" s="5" t="s">
        <v>97</v>
      </c>
      <c r="B5" s="3">
        <v>3</v>
      </c>
      <c r="C5" s="3">
        <v>4</v>
      </c>
      <c r="D5" s="3">
        <v>4</v>
      </c>
      <c r="E5" s="3">
        <v>3</v>
      </c>
      <c r="F5" s="3"/>
      <c r="G5" s="3">
        <v>2</v>
      </c>
      <c r="H5" s="3"/>
      <c r="I5" s="3"/>
      <c r="J5" s="3">
        <v>3</v>
      </c>
      <c r="K5" s="3">
        <v>9</v>
      </c>
      <c r="L5" s="3">
        <v>28</v>
      </c>
    </row>
    <row r="6" spans="1:12" x14ac:dyDescent="0.2">
      <c r="A6" s="5" t="s">
        <v>399</v>
      </c>
      <c r="B6" s="3"/>
      <c r="C6" s="3">
        <v>1</v>
      </c>
      <c r="D6" s="3"/>
      <c r="E6" s="3"/>
      <c r="F6" s="3"/>
      <c r="G6" s="3"/>
      <c r="H6" s="3"/>
      <c r="I6" s="3"/>
      <c r="J6" s="3"/>
      <c r="K6" s="3"/>
      <c r="L6" s="3">
        <v>1</v>
      </c>
    </row>
    <row r="7" spans="1:12" x14ac:dyDescent="0.2">
      <c r="A7" s="5" t="s">
        <v>261</v>
      </c>
      <c r="B7" s="3">
        <v>1</v>
      </c>
      <c r="C7" s="3"/>
      <c r="D7" s="3"/>
      <c r="E7" s="3"/>
      <c r="F7" s="3"/>
      <c r="G7" s="3"/>
      <c r="H7" s="3"/>
      <c r="I7" s="3"/>
      <c r="J7" s="3"/>
      <c r="K7" s="3">
        <v>1</v>
      </c>
      <c r="L7" s="3">
        <v>2</v>
      </c>
    </row>
    <row r="8" spans="1:12" x14ac:dyDescent="0.2">
      <c r="A8" s="5" t="s">
        <v>87</v>
      </c>
      <c r="B8" s="3"/>
      <c r="C8" s="3">
        <v>3</v>
      </c>
      <c r="D8" s="3">
        <v>1</v>
      </c>
      <c r="E8" s="3">
        <v>3</v>
      </c>
      <c r="F8" s="3"/>
      <c r="G8" s="3"/>
      <c r="H8" s="3"/>
      <c r="I8" s="3">
        <v>1</v>
      </c>
      <c r="J8" s="3"/>
      <c r="K8" s="3">
        <v>6</v>
      </c>
      <c r="L8" s="3">
        <v>14</v>
      </c>
    </row>
    <row r="9" spans="1:12" x14ac:dyDescent="0.2">
      <c r="A9" s="5" t="s">
        <v>194</v>
      </c>
      <c r="B9" s="3"/>
      <c r="C9" s="3"/>
      <c r="D9" s="3"/>
      <c r="E9" s="3">
        <v>1</v>
      </c>
      <c r="F9" s="3"/>
      <c r="G9" s="3"/>
      <c r="H9" s="3"/>
      <c r="I9" s="3"/>
      <c r="J9" s="3"/>
      <c r="K9" s="3"/>
      <c r="L9" s="3">
        <v>1</v>
      </c>
    </row>
    <row r="10" spans="1:12" x14ac:dyDescent="0.2">
      <c r="A10" s="5" t="s">
        <v>89</v>
      </c>
      <c r="B10" s="3"/>
      <c r="C10" s="3"/>
      <c r="D10" s="3"/>
      <c r="E10" s="3"/>
      <c r="F10" s="3"/>
      <c r="G10" s="3"/>
      <c r="H10" s="3"/>
      <c r="I10" s="3"/>
      <c r="J10" s="3">
        <v>1</v>
      </c>
      <c r="K10" s="3">
        <v>4</v>
      </c>
      <c r="L10" s="3">
        <v>5</v>
      </c>
    </row>
    <row r="11" spans="1:12" x14ac:dyDescent="0.2">
      <c r="A11" s="5" t="s">
        <v>449</v>
      </c>
      <c r="B11" s="3"/>
      <c r="C11" s="3"/>
      <c r="D11" s="3">
        <v>1</v>
      </c>
      <c r="E11" s="3"/>
      <c r="F11" s="3"/>
      <c r="G11" s="3"/>
      <c r="H11" s="3"/>
      <c r="I11" s="3"/>
      <c r="J11" s="3"/>
      <c r="K11" s="3"/>
      <c r="L11" s="3">
        <v>1</v>
      </c>
    </row>
    <row r="12" spans="1:12" x14ac:dyDescent="0.2">
      <c r="A12" s="5" t="s">
        <v>70</v>
      </c>
      <c r="B12" s="3"/>
      <c r="C12" s="3">
        <v>1</v>
      </c>
      <c r="D12" s="3"/>
      <c r="E12" s="3">
        <v>1</v>
      </c>
      <c r="F12" s="3"/>
      <c r="G12" s="3"/>
      <c r="H12" s="3"/>
      <c r="I12" s="3"/>
      <c r="J12" s="3"/>
      <c r="K12" s="3">
        <v>1</v>
      </c>
      <c r="L12" s="3">
        <v>3</v>
      </c>
    </row>
    <row r="13" spans="1:12" x14ac:dyDescent="0.2">
      <c r="A13" s="5" t="s">
        <v>27</v>
      </c>
      <c r="B13" s="3"/>
      <c r="C13" s="3"/>
      <c r="D13" s="3">
        <v>1</v>
      </c>
      <c r="E13" s="3">
        <v>1</v>
      </c>
      <c r="F13" s="3"/>
      <c r="G13" s="3"/>
      <c r="H13" s="3"/>
      <c r="I13" s="3"/>
      <c r="J13" s="3"/>
      <c r="K13" s="3">
        <v>1</v>
      </c>
      <c r="L13" s="3">
        <v>3</v>
      </c>
    </row>
    <row r="14" spans="1:12" x14ac:dyDescent="0.2">
      <c r="A14" s="5" t="s">
        <v>59</v>
      </c>
      <c r="B14" s="3"/>
      <c r="C14" s="3"/>
      <c r="D14" s="3">
        <v>1</v>
      </c>
      <c r="E14" s="3"/>
      <c r="F14" s="3"/>
      <c r="G14" s="3"/>
      <c r="H14" s="3"/>
      <c r="I14" s="3"/>
      <c r="J14" s="3"/>
      <c r="K14" s="3">
        <v>2</v>
      </c>
      <c r="L14" s="3">
        <v>3</v>
      </c>
    </row>
    <row r="15" spans="1:12" x14ac:dyDescent="0.2">
      <c r="A15" s="5" t="s">
        <v>105</v>
      </c>
      <c r="B15" s="3"/>
      <c r="C15" s="3">
        <v>1</v>
      </c>
      <c r="D15" s="3"/>
      <c r="E15" s="3"/>
      <c r="F15" s="3"/>
      <c r="G15" s="3"/>
      <c r="H15" s="3"/>
      <c r="I15" s="3"/>
      <c r="J15" s="3"/>
      <c r="K15" s="3"/>
      <c r="L15" s="3">
        <v>1</v>
      </c>
    </row>
    <row r="16" spans="1:12" x14ac:dyDescent="0.2">
      <c r="A16" s="5" t="s">
        <v>51</v>
      </c>
      <c r="B16" s="3">
        <v>2</v>
      </c>
      <c r="C16" s="3"/>
      <c r="D16" s="3"/>
      <c r="E16" s="3"/>
      <c r="F16" s="3"/>
      <c r="G16" s="3"/>
      <c r="H16" s="3"/>
      <c r="I16" s="3"/>
      <c r="J16" s="3"/>
      <c r="K16" s="3">
        <v>1</v>
      </c>
      <c r="L16" s="3">
        <v>3</v>
      </c>
    </row>
    <row r="17" spans="1:12" x14ac:dyDescent="0.2">
      <c r="A17" s="5" t="s">
        <v>369</v>
      </c>
      <c r="B17" s="3">
        <v>1</v>
      </c>
      <c r="C17" s="3"/>
      <c r="D17" s="3"/>
      <c r="E17" s="3"/>
      <c r="F17" s="3"/>
      <c r="G17" s="3"/>
      <c r="H17" s="3"/>
      <c r="I17" s="3"/>
      <c r="J17" s="3"/>
      <c r="K17" s="3">
        <v>1</v>
      </c>
      <c r="L17" s="3">
        <v>2</v>
      </c>
    </row>
    <row r="18" spans="1:12" x14ac:dyDescent="0.2">
      <c r="A18" s="5" t="s">
        <v>372</v>
      </c>
      <c r="B18" s="3"/>
      <c r="C18" s="3"/>
      <c r="D18" s="3"/>
      <c r="E18" s="3"/>
      <c r="F18" s="3"/>
      <c r="G18" s="3"/>
      <c r="H18" s="3"/>
      <c r="I18" s="3"/>
      <c r="J18" s="3"/>
      <c r="K18" s="3">
        <v>1</v>
      </c>
      <c r="L18" s="3">
        <v>1</v>
      </c>
    </row>
    <row r="19" spans="1:12" x14ac:dyDescent="0.2">
      <c r="A19" s="5" t="s">
        <v>33</v>
      </c>
      <c r="B19" s="3"/>
      <c r="C19" s="3"/>
      <c r="D19" s="3"/>
      <c r="E19" s="3"/>
      <c r="F19" s="3"/>
      <c r="G19" s="3">
        <v>1</v>
      </c>
      <c r="H19" s="3"/>
      <c r="I19" s="3"/>
      <c r="J19" s="3"/>
      <c r="K19" s="3"/>
      <c r="L19" s="3">
        <v>1</v>
      </c>
    </row>
    <row r="20" spans="1:12" x14ac:dyDescent="0.2">
      <c r="A20" s="5" t="s">
        <v>161</v>
      </c>
      <c r="B20" s="3">
        <v>1</v>
      </c>
      <c r="C20" s="3"/>
      <c r="D20" s="3"/>
      <c r="E20" s="3"/>
      <c r="F20" s="3"/>
      <c r="G20" s="3"/>
      <c r="H20" s="3"/>
      <c r="I20" s="3"/>
      <c r="J20" s="3"/>
      <c r="K20" s="3">
        <v>1</v>
      </c>
      <c r="L20" s="3">
        <v>2</v>
      </c>
    </row>
    <row r="21" spans="1:12" x14ac:dyDescent="0.2">
      <c r="A21" s="5" t="s">
        <v>397</v>
      </c>
      <c r="B21" s="3"/>
      <c r="C21" s="3">
        <v>1</v>
      </c>
      <c r="D21" s="3"/>
      <c r="E21" s="3"/>
      <c r="F21" s="3"/>
      <c r="G21" s="3"/>
      <c r="H21" s="3"/>
      <c r="I21" s="3"/>
      <c r="J21" s="3"/>
      <c r="K21" s="3"/>
      <c r="L21" s="3">
        <v>1</v>
      </c>
    </row>
    <row r="22" spans="1:12" x14ac:dyDescent="0.2">
      <c r="A22" s="5" t="s">
        <v>277</v>
      </c>
      <c r="B22" s="3"/>
      <c r="C22" s="3"/>
      <c r="D22" s="3"/>
      <c r="E22" s="3"/>
      <c r="F22" s="3"/>
      <c r="G22" s="3"/>
      <c r="H22" s="3"/>
      <c r="I22" s="3"/>
      <c r="J22" s="3"/>
      <c r="K22" s="3">
        <v>1</v>
      </c>
      <c r="L22" s="3">
        <v>1</v>
      </c>
    </row>
    <row r="23" spans="1:12" x14ac:dyDescent="0.2">
      <c r="A23" s="5" t="s">
        <v>414</v>
      </c>
      <c r="B23" s="3"/>
      <c r="C23" s="3"/>
      <c r="D23" s="3"/>
      <c r="E23" s="3"/>
      <c r="F23" s="3"/>
      <c r="G23" s="3"/>
      <c r="H23" s="3"/>
      <c r="I23" s="3"/>
      <c r="J23" s="3">
        <v>1</v>
      </c>
      <c r="K23" s="3"/>
      <c r="L23" s="3">
        <v>1</v>
      </c>
    </row>
    <row r="24" spans="1:12" x14ac:dyDescent="0.2">
      <c r="A24" s="5" t="s">
        <v>341</v>
      </c>
      <c r="B24" s="3">
        <v>1</v>
      </c>
      <c r="C24" s="3"/>
      <c r="D24" s="3"/>
      <c r="E24" s="3"/>
      <c r="F24" s="3"/>
      <c r="G24" s="3"/>
      <c r="H24" s="3"/>
      <c r="I24" s="3"/>
      <c r="J24" s="3"/>
      <c r="K24" s="3"/>
      <c r="L24" s="3">
        <v>1</v>
      </c>
    </row>
    <row r="25" spans="1:12" x14ac:dyDescent="0.2">
      <c r="A25" s="5" t="s">
        <v>91</v>
      </c>
      <c r="B25" s="3"/>
      <c r="C25" s="3">
        <v>1</v>
      </c>
      <c r="D25" s="3"/>
      <c r="E25" s="3"/>
      <c r="F25" s="3"/>
      <c r="G25" s="3"/>
      <c r="H25" s="3"/>
      <c r="I25" s="3"/>
      <c r="J25" s="3"/>
      <c r="K25" s="3">
        <v>3</v>
      </c>
      <c r="L25" s="3">
        <v>4</v>
      </c>
    </row>
    <row r="26" spans="1:12" x14ac:dyDescent="0.2">
      <c r="A26" s="5" t="s">
        <v>322</v>
      </c>
      <c r="B26" s="3"/>
      <c r="C26" s="3"/>
      <c r="D26" s="3"/>
      <c r="E26" s="3"/>
      <c r="F26" s="3"/>
      <c r="G26" s="3"/>
      <c r="H26" s="3"/>
      <c r="I26" s="3"/>
      <c r="J26" s="3"/>
      <c r="K26" s="3">
        <v>1</v>
      </c>
      <c r="L26" s="3">
        <v>1</v>
      </c>
    </row>
    <row r="27" spans="1:12" x14ac:dyDescent="0.2">
      <c r="A27" s="5" t="s">
        <v>102</v>
      </c>
      <c r="B27" s="3"/>
      <c r="C27" s="3"/>
      <c r="D27" s="3"/>
      <c r="E27" s="3"/>
      <c r="F27" s="3"/>
      <c r="G27" s="3"/>
      <c r="H27" s="3"/>
      <c r="I27" s="3"/>
      <c r="J27" s="3"/>
      <c r="K27" s="3">
        <v>1</v>
      </c>
      <c r="L27" s="3">
        <v>1</v>
      </c>
    </row>
    <row r="28" spans="1:12" x14ac:dyDescent="0.2">
      <c r="A28" s="5" t="s">
        <v>68</v>
      </c>
      <c r="B28" s="3">
        <v>1</v>
      </c>
      <c r="C28" s="3"/>
      <c r="D28" s="3"/>
      <c r="E28" s="3"/>
      <c r="F28" s="3"/>
      <c r="G28" s="3"/>
      <c r="H28" s="3"/>
      <c r="I28" s="3"/>
      <c r="J28" s="3"/>
      <c r="K28" s="3"/>
      <c r="L28" s="3">
        <v>1</v>
      </c>
    </row>
    <row r="29" spans="1:12" x14ac:dyDescent="0.2">
      <c r="A29" s="5" t="s">
        <v>21</v>
      </c>
      <c r="B29" s="3">
        <v>5</v>
      </c>
      <c r="C29" s="3">
        <v>1</v>
      </c>
      <c r="D29" s="3">
        <v>1</v>
      </c>
      <c r="E29" s="3"/>
      <c r="F29" s="3"/>
      <c r="G29" s="3"/>
      <c r="H29" s="3"/>
      <c r="I29" s="3"/>
      <c r="J29" s="3"/>
      <c r="K29" s="3">
        <v>8</v>
      </c>
      <c r="L29" s="3">
        <v>15</v>
      </c>
    </row>
    <row r="30" spans="1:12" x14ac:dyDescent="0.2">
      <c r="A30" s="5" t="s">
        <v>12</v>
      </c>
      <c r="B30" s="3">
        <v>30</v>
      </c>
      <c r="C30" s="3">
        <v>27</v>
      </c>
      <c r="D30" s="3">
        <v>17</v>
      </c>
      <c r="E30" s="3">
        <v>14</v>
      </c>
      <c r="F30" s="3">
        <v>2</v>
      </c>
      <c r="G30" s="3">
        <v>2</v>
      </c>
      <c r="H30" s="3">
        <v>2</v>
      </c>
      <c r="I30" s="3">
        <v>3</v>
      </c>
      <c r="J30" s="3">
        <v>11</v>
      </c>
      <c r="K30" s="3">
        <v>57</v>
      </c>
      <c r="L30" s="3">
        <v>165</v>
      </c>
    </row>
    <row r="31" spans="1:12" x14ac:dyDescent="0.2">
      <c r="A31" s="5" t="s">
        <v>462</v>
      </c>
      <c r="B31" s="3">
        <v>45</v>
      </c>
      <c r="C31" s="3">
        <v>40</v>
      </c>
      <c r="D31" s="3">
        <v>26</v>
      </c>
      <c r="E31" s="3">
        <v>23</v>
      </c>
      <c r="F31" s="3">
        <v>2</v>
      </c>
      <c r="G31" s="3">
        <v>5</v>
      </c>
      <c r="H31" s="3">
        <v>2</v>
      </c>
      <c r="I31" s="3">
        <v>4</v>
      </c>
      <c r="J31" s="3">
        <v>16</v>
      </c>
      <c r="K31" s="3">
        <v>99</v>
      </c>
      <c r="L31" s="3">
        <v>262</v>
      </c>
    </row>
    <row r="36" spans="1:13" x14ac:dyDescent="0.2">
      <c r="A36" t="s">
        <v>481</v>
      </c>
      <c r="B36" t="s">
        <v>461</v>
      </c>
    </row>
    <row r="37" spans="1:13" x14ac:dyDescent="0.2">
      <c r="A37" t="s">
        <v>463</v>
      </c>
      <c r="B37" t="s">
        <v>165</v>
      </c>
      <c r="C37" t="s">
        <v>10</v>
      </c>
      <c r="D37" t="s">
        <v>19</v>
      </c>
      <c r="E37" t="s">
        <v>36</v>
      </c>
      <c r="F37" t="s">
        <v>53</v>
      </c>
      <c r="G37" t="s">
        <v>46</v>
      </c>
      <c r="H37" t="s">
        <v>41</v>
      </c>
      <c r="I37" t="s">
        <v>30</v>
      </c>
      <c r="J37" t="s">
        <v>152</v>
      </c>
      <c r="K37" t="s">
        <v>107</v>
      </c>
      <c r="L37" t="s">
        <v>462</v>
      </c>
    </row>
    <row r="38" spans="1:13" x14ac:dyDescent="0.2">
      <c r="A38" t="s">
        <v>97</v>
      </c>
      <c r="B38">
        <v>3</v>
      </c>
      <c r="C38">
        <v>9</v>
      </c>
      <c r="D38">
        <v>3</v>
      </c>
      <c r="E38">
        <v>4</v>
      </c>
      <c r="F38">
        <v>4</v>
      </c>
      <c r="G38">
        <v>3</v>
      </c>
      <c r="I38">
        <v>2</v>
      </c>
      <c r="L38">
        <v>28</v>
      </c>
      <c r="M38">
        <f>SUM(B38:K38)</f>
        <v>28</v>
      </c>
    </row>
    <row r="39" spans="1:13" x14ac:dyDescent="0.2">
      <c r="A39" t="s">
        <v>399</v>
      </c>
      <c r="E39">
        <v>1</v>
      </c>
      <c r="L39">
        <v>1</v>
      </c>
      <c r="M39">
        <f t="shared" ref="M39:M64" si="0">SUM(B39:K39)</f>
        <v>1</v>
      </c>
    </row>
    <row r="40" spans="1:13" x14ac:dyDescent="0.2">
      <c r="A40" t="s">
        <v>261</v>
      </c>
      <c r="C40">
        <v>1</v>
      </c>
      <c r="D40">
        <v>1</v>
      </c>
      <c r="L40">
        <v>2</v>
      </c>
      <c r="M40">
        <f t="shared" si="0"/>
        <v>2</v>
      </c>
    </row>
    <row r="41" spans="1:13" x14ac:dyDescent="0.2">
      <c r="A41" t="s">
        <v>87</v>
      </c>
      <c r="C41">
        <v>6</v>
      </c>
      <c r="E41">
        <v>3</v>
      </c>
      <c r="F41">
        <v>1</v>
      </c>
      <c r="G41">
        <v>3</v>
      </c>
      <c r="K41">
        <v>1</v>
      </c>
      <c r="L41">
        <v>14</v>
      </c>
      <c r="M41">
        <f t="shared" si="0"/>
        <v>14</v>
      </c>
    </row>
    <row r="42" spans="1:13" x14ac:dyDescent="0.2">
      <c r="A42" t="s">
        <v>194</v>
      </c>
      <c r="G42">
        <v>1</v>
      </c>
      <c r="L42">
        <v>1</v>
      </c>
      <c r="M42">
        <f t="shared" si="0"/>
        <v>1</v>
      </c>
    </row>
    <row r="43" spans="1:13" x14ac:dyDescent="0.2">
      <c r="A43" t="s">
        <v>89</v>
      </c>
      <c r="B43">
        <v>1</v>
      </c>
      <c r="C43">
        <v>4</v>
      </c>
      <c r="L43">
        <v>5</v>
      </c>
      <c r="M43">
        <f t="shared" si="0"/>
        <v>5</v>
      </c>
    </row>
    <row r="44" spans="1:13" x14ac:dyDescent="0.2">
      <c r="A44" t="s">
        <v>449</v>
      </c>
      <c r="F44">
        <v>1</v>
      </c>
      <c r="L44">
        <v>1</v>
      </c>
      <c r="M44">
        <f t="shared" si="0"/>
        <v>1</v>
      </c>
    </row>
    <row r="45" spans="1:13" x14ac:dyDescent="0.2">
      <c r="A45" t="s">
        <v>70</v>
      </c>
      <c r="C45">
        <v>1</v>
      </c>
      <c r="E45">
        <v>1</v>
      </c>
      <c r="G45">
        <v>1</v>
      </c>
      <c r="L45">
        <v>3</v>
      </c>
      <c r="M45">
        <f t="shared" si="0"/>
        <v>3</v>
      </c>
    </row>
    <row r="46" spans="1:13" x14ac:dyDescent="0.2">
      <c r="A46" t="s">
        <v>27</v>
      </c>
      <c r="C46">
        <v>1</v>
      </c>
      <c r="F46">
        <v>1</v>
      </c>
      <c r="G46">
        <v>1</v>
      </c>
      <c r="L46">
        <v>3</v>
      </c>
      <c r="M46">
        <f t="shared" si="0"/>
        <v>3</v>
      </c>
    </row>
    <row r="47" spans="1:13" x14ac:dyDescent="0.2">
      <c r="A47" t="s">
        <v>59</v>
      </c>
      <c r="C47">
        <v>2</v>
      </c>
      <c r="F47">
        <v>1</v>
      </c>
      <c r="L47">
        <v>3</v>
      </c>
      <c r="M47">
        <f t="shared" si="0"/>
        <v>3</v>
      </c>
    </row>
    <row r="48" spans="1:13" x14ac:dyDescent="0.2">
      <c r="A48" t="s">
        <v>105</v>
      </c>
      <c r="E48">
        <v>1</v>
      </c>
      <c r="L48">
        <v>1</v>
      </c>
      <c r="M48">
        <f t="shared" si="0"/>
        <v>1</v>
      </c>
    </row>
    <row r="49" spans="1:13" x14ac:dyDescent="0.2">
      <c r="A49" t="s">
        <v>51</v>
      </c>
      <c r="C49">
        <v>1</v>
      </c>
      <c r="D49">
        <v>2</v>
      </c>
      <c r="L49">
        <v>3</v>
      </c>
      <c r="M49">
        <f t="shared" si="0"/>
        <v>3</v>
      </c>
    </row>
    <row r="50" spans="1:13" x14ac:dyDescent="0.2">
      <c r="A50" t="s">
        <v>369</v>
      </c>
      <c r="C50">
        <v>1</v>
      </c>
      <c r="D50">
        <v>1</v>
      </c>
      <c r="L50">
        <v>2</v>
      </c>
      <c r="M50">
        <f t="shared" si="0"/>
        <v>2</v>
      </c>
    </row>
    <row r="51" spans="1:13" x14ac:dyDescent="0.2">
      <c r="A51" t="s">
        <v>372</v>
      </c>
      <c r="C51">
        <v>1</v>
      </c>
      <c r="L51">
        <v>1</v>
      </c>
      <c r="M51">
        <f t="shared" si="0"/>
        <v>1</v>
      </c>
    </row>
    <row r="52" spans="1:13" x14ac:dyDescent="0.2">
      <c r="A52" t="s">
        <v>33</v>
      </c>
      <c r="I52">
        <v>1</v>
      </c>
      <c r="L52">
        <v>1</v>
      </c>
      <c r="M52">
        <f t="shared" si="0"/>
        <v>1</v>
      </c>
    </row>
    <row r="53" spans="1:13" x14ac:dyDescent="0.2">
      <c r="A53" t="s">
        <v>161</v>
      </c>
      <c r="C53">
        <v>1</v>
      </c>
      <c r="D53">
        <v>1</v>
      </c>
      <c r="L53">
        <v>2</v>
      </c>
      <c r="M53">
        <f t="shared" si="0"/>
        <v>2</v>
      </c>
    </row>
    <row r="54" spans="1:13" x14ac:dyDescent="0.2">
      <c r="A54" t="s">
        <v>397</v>
      </c>
      <c r="E54">
        <v>1</v>
      </c>
      <c r="L54">
        <v>1</v>
      </c>
      <c r="M54">
        <f t="shared" si="0"/>
        <v>1</v>
      </c>
    </row>
    <row r="55" spans="1:13" x14ac:dyDescent="0.2">
      <c r="A55" t="s">
        <v>277</v>
      </c>
      <c r="C55">
        <v>1</v>
      </c>
      <c r="L55">
        <v>1</v>
      </c>
      <c r="M55">
        <f t="shared" si="0"/>
        <v>1</v>
      </c>
    </row>
    <row r="56" spans="1:13" x14ac:dyDescent="0.2">
      <c r="A56" t="s">
        <v>414</v>
      </c>
      <c r="B56">
        <v>1</v>
      </c>
      <c r="L56">
        <v>1</v>
      </c>
      <c r="M56">
        <f t="shared" si="0"/>
        <v>1</v>
      </c>
    </row>
    <row r="57" spans="1:13" x14ac:dyDescent="0.2">
      <c r="A57" t="s">
        <v>341</v>
      </c>
      <c r="D57">
        <v>1</v>
      </c>
      <c r="L57">
        <v>1</v>
      </c>
      <c r="M57">
        <f t="shared" si="0"/>
        <v>1</v>
      </c>
    </row>
    <row r="58" spans="1:13" x14ac:dyDescent="0.2">
      <c r="A58" t="s">
        <v>91</v>
      </c>
      <c r="C58">
        <v>3</v>
      </c>
      <c r="E58">
        <v>1</v>
      </c>
      <c r="L58">
        <v>4</v>
      </c>
      <c r="M58">
        <f t="shared" si="0"/>
        <v>4</v>
      </c>
    </row>
    <row r="59" spans="1:13" x14ac:dyDescent="0.2">
      <c r="A59" t="s">
        <v>322</v>
      </c>
      <c r="C59">
        <v>1</v>
      </c>
      <c r="L59">
        <v>1</v>
      </c>
      <c r="M59">
        <f t="shared" si="0"/>
        <v>1</v>
      </c>
    </row>
    <row r="60" spans="1:13" x14ac:dyDescent="0.2">
      <c r="A60" t="s">
        <v>102</v>
      </c>
      <c r="C60">
        <v>1</v>
      </c>
      <c r="L60">
        <v>1</v>
      </c>
      <c r="M60">
        <f t="shared" si="0"/>
        <v>1</v>
      </c>
    </row>
    <row r="61" spans="1:13" x14ac:dyDescent="0.2">
      <c r="A61" t="s">
        <v>68</v>
      </c>
      <c r="D61">
        <v>1</v>
      </c>
      <c r="L61">
        <v>1</v>
      </c>
      <c r="M61">
        <f t="shared" si="0"/>
        <v>1</v>
      </c>
    </row>
    <row r="62" spans="1:13" x14ac:dyDescent="0.2">
      <c r="A62" t="s">
        <v>21</v>
      </c>
      <c r="C62">
        <v>8</v>
      </c>
      <c r="D62">
        <v>5</v>
      </c>
      <c r="E62">
        <v>1</v>
      </c>
      <c r="F62">
        <v>1</v>
      </c>
      <c r="L62">
        <v>15</v>
      </c>
      <c r="M62">
        <f t="shared" si="0"/>
        <v>15</v>
      </c>
    </row>
    <row r="63" spans="1:13" x14ac:dyDescent="0.2">
      <c r="A63" t="s">
        <v>12</v>
      </c>
      <c r="B63">
        <v>11</v>
      </c>
      <c r="C63">
        <v>57</v>
      </c>
      <c r="D63">
        <v>30</v>
      </c>
      <c r="E63">
        <v>27</v>
      </c>
      <c r="F63">
        <v>17</v>
      </c>
      <c r="G63">
        <v>14</v>
      </c>
      <c r="H63">
        <v>2</v>
      </c>
      <c r="I63">
        <v>2</v>
      </c>
      <c r="J63">
        <v>2</v>
      </c>
      <c r="K63">
        <v>3</v>
      </c>
      <c r="L63">
        <v>165</v>
      </c>
      <c r="M63">
        <f t="shared" si="0"/>
        <v>165</v>
      </c>
    </row>
    <row r="64" spans="1:13" x14ac:dyDescent="0.2">
      <c r="A64" t="s">
        <v>462</v>
      </c>
      <c r="B64">
        <v>16</v>
      </c>
      <c r="C64">
        <v>99</v>
      </c>
      <c r="D64">
        <v>45</v>
      </c>
      <c r="E64">
        <v>40</v>
      </c>
      <c r="F64">
        <v>26</v>
      </c>
      <c r="G64">
        <v>23</v>
      </c>
      <c r="H64">
        <v>2</v>
      </c>
      <c r="I64">
        <v>5</v>
      </c>
      <c r="J64">
        <v>2</v>
      </c>
      <c r="K64">
        <v>4</v>
      </c>
      <c r="L64">
        <v>262</v>
      </c>
      <c r="M64">
        <f t="shared" si="0"/>
        <v>262</v>
      </c>
    </row>
    <row r="67" spans="1:14" ht="16" thickBot="1" x14ac:dyDescent="0.25"/>
    <row r="68" spans="1:14" x14ac:dyDescent="0.2">
      <c r="A68" s="8"/>
      <c r="B68" s="270" t="s">
        <v>517</v>
      </c>
      <c r="C68" s="270"/>
      <c r="D68" s="270"/>
      <c r="E68" s="270"/>
      <c r="F68" s="270"/>
      <c r="G68" s="270"/>
      <c r="H68" s="270"/>
      <c r="I68" s="270"/>
      <c r="J68" s="270"/>
      <c r="K68" s="270"/>
      <c r="L68" s="9"/>
      <c r="M68" s="9"/>
      <c r="N68" s="271" t="s">
        <v>518</v>
      </c>
    </row>
    <row r="69" spans="1:14" x14ac:dyDescent="0.2">
      <c r="A69" s="11"/>
      <c r="B69" s="42">
        <v>0</v>
      </c>
      <c r="C69" s="42">
        <v>75</v>
      </c>
      <c r="D69" s="42">
        <v>150</v>
      </c>
      <c r="E69" s="42">
        <v>200</v>
      </c>
      <c r="F69" s="42">
        <v>250</v>
      </c>
      <c r="G69" s="42">
        <v>300</v>
      </c>
      <c r="H69" s="42">
        <v>350</v>
      </c>
      <c r="I69" s="42">
        <v>400</v>
      </c>
      <c r="J69" s="42">
        <v>450</v>
      </c>
      <c r="K69" s="42">
        <v>500</v>
      </c>
      <c r="L69" s="77" t="s">
        <v>462</v>
      </c>
      <c r="M69" s="77"/>
      <c r="N69" s="272"/>
    </row>
    <row r="70" spans="1:14" x14ac:dyDescent="0.2">
      <c r="A70" s="140" t="s">
        <v>97</v>
      </c>
      <c r="B70" s="141">
        <v>3</v>
      </c>
      <c r="C70" s="141">
        <v>9</v>
      </c>
      <c r="D70" s="141">
        <v>3</v>
      </c>
      <c r="E70" s="141">
        <v>4</v>
      </c>
      <c r="F70" s="141">
        <v>4</v>
      </c>
      <c r="G70" s="141">
        <v>3</v>
      </c>
      <c r="H70" s="141"/>
      <c r="I70" s="141">
        <v>2</v>
      </c>
      <c r="J70" s="141"/>
      <c r="K70" s="141"/>
      <c r="L70" s="141">
        <v>28</v>
      </c>
      <c r="M70" s="141">
        <f>SUM(B70:K70)</f>
        <v>28</v>
      </c>
      <c r="N70" s="142">
        <f>((B$69*B70)+(C$69*C70)+(D$69*D70)+(E$69*E70)+(F$69*F70)+(G$69*G70)+(H$69*H70)+(I$69*I70)+(J$69*J70)+(K$69*K70))/L70</f>
        <v>165.17857142857142</v>
      </c>
    </row>
    <row r="71" spans="1:14" x14ac:dyDescent="0.2">
      <c r="A71" s="11" t="s">
        <v>399</v>
      </c>
      <c r="B71" s="77"/>
      <c r="C71" s="77"/>
      <c r="D71" s="77"/>
      <c r="E71" s="77">
        <v>1</v>
      </c>
      <c r="F71" s="77"/>
      <c r="G71" s="77"/>
      <c r="H71" s="77"/>
      <c r="I71" s="77"/>
      <c r="J71" s="77"/>
      <c r="K71" s="77"/>
      <c r="L71" s="77">
        <v>1</v>
      </c>
      <c r="M71" s="77">
        <f t="shared" ref="M71:M96" si="1">SUM(B71:K71)</f>
        <v>1</v>
      </c>
      <c r="N71" s="143">
        <f t="shared" ref="N71:N96" si="2">((B$69*B71)+(C$69*C71)+(D$69*D71)+(E$69*E71)+(F$69*F71)+(G$69*G71)+(H$69*H71)+(I$69*I71)+(J$69*J71)+(K$69*K71))/L71</f>
        <v>200</v>
      </c>
    </row>
    <row r="72" spans="1:14" x14ac:dyDescent="0.2">
      <c r="A72" s="11" t="s">
        <v>261</v>
      </c>
      <c r="B72" s="77"/>
      <c r="C72" s="77">
        <v>1</v>
      </c>
      <c r="D72" s="77">
        <v>1</v>
      </c>
      <c r="E72" s="77"/>
      <c r="F72" s="77"/>
      <c r="G72" s="77"/>
      <c r="H72" s="77"/>
      <c r="I72" s="77"/>
      <c r="J72" s="77"/>
      <c r="K72" s="77"/>
      <c r="L72" s="77">
        <v>2</v>
      </c>
      <c r="M72" s="77">
        <f t="shared" si="1"/>
        <v>2</v>
      </c>
      <c r="N72" s="143">
        <f t="shared" si="2"/>
        <v>112.5</v>
      </c>
    </row>
    <row r="73" spans="1:14" x14ac:dyDescent="0.2">
      <c r="A73" s="140" t="s">
        <v>87</v>
      </c>
      <c r="B73" s="141"/>
      <c r="C73" s="141">
        <v>6</v>
      </c>
      <c r="D73" s="141"/>
      <c r="E73" s="141">
        <v>3</v>
      </c>
      <c r="F73" s="141">
        <v>1</v>
      </c>
      <c r="G73" s="141">
        <v>3</v>
      </c>
      <c r="H73" s="141"/>
      <c r="I73" s="141"/>
      <c r="J73" s="141"/>
      <c r="K73" s="141">
        <v>1</v>
      </c>
      <c r="L73" s="141">
        <v>14</v>
      </c>
      <c r="M73" s="141">
        <f t="shared" si="1"/>
        <v>14</v>
      </c>
      <c r="N73" s="142">
        <f t="shared" si="2"/>
        <v>192.85714285714286</v>
      </c>
    </row>
    <row r="74" spans="1:14" x14ac:dyDescent="0.2">
      <c r="A74" s="11" t="s">
        <v>194</v>
      </c>
      <c r="B74" s="77"/>
      <c r="C74" s="77"/>
      <c r="D74" s="77"/>
      <c r="E74" s="77"/>
      <c r="F74" s="77"/>
      <c r="G74" s="77">
        <v>1</v>
      </c>
      <c r="H74" s="77"/>
      <c r="I74" s="77"/>
      <c r="J74" s="77"/>
      <c r="K74" s="77"/>
      <c r="L74" s="77">
        <v>1</v>
      </c>
      <c r="M74" s="77">
        <f t="shared" si="1"/>
        <v>1</v>
      </c>
      <c r="N74" s="143">
        <f t="shared" si="2"/>
        <v>300</v>
      </c>
    </row>
    <row r="75" spans="1:14" x14ac:dyDescent="0.2">
      <c r="A75" s="11" t="s">
        <v>89</v>
      </c>
      <c r="B75" s="77">
        <v>1</v>
      </c>
      <c r="C75" s="77">
        <v>4</v>
      </c>
      <c r="D75" s="77"/>
      <c r="E75" s="77"/>
      <c r="F75" s="77"/>
      <c r="G75" s="77"/>
      <c r="H75" s="77"/>
      <c r="I75" s="77"/>
      <c r="J75" s="77"/>
      <c r="K75" s="77"/>
      <c r="L75" s="77">
        <v>5</v>
      </c>
      <c r="M75" s="77">
        <f t="shared" si="1"/>
        <v>5</v>
      </c>
      <c r="N75" s="143">
        <f t="shared" si="2"/>
        <v>60</v>
      </c>
    </row>
    <row r="76" spans="1:14" x14ac:dyDescent="0.2">
      <c r="A76" s="11" t="s">
        <v>449</v>
      </c>
      <c r="B76" s="77"/>
      <c r="C76" s="77"/>
      <c r="D76" s="77"/>
      <c r="E76" s="77"/>
      <c r="F76" s="77">
        <v>1</v>
      </c>
      <c r="G76" s="77"/>
      <c r="H76" s="77"/>
      <c r="I76" s="77"/>
      <c r="J76" s="77"/>
      <c r="K76" s="77"/>
      <c r="L76" s="77">
        <v>1</v>
      </c>
      <c r="M76" s="77">
        <f t="shared" si="1"/>
        <v>1</v>
      </c>
      <c r="N76" s="143">
        <f t="shared" si="2"/>
        <v>250</v>
      </c>
    </row>
    <row r="77" spans="1:14" x14ac:dyDescent="0.2">
      <c r="A77" s="11" t="s">
        <v>70</v>
      </c>
      <c r="B77" s="77"/>
      <c r="C77" s="77">
        <v>1</v>
      </c>
      <c r="D77" s="77"/>
      <c r="E77" s="77">
        <v>1</v>
      </c>
      <c r="F77" s="77"/>
      <c r="G77" s="77">
        <v>1</v>
      </c>
      <c r="H77" s="77"/>
      <c r="I77" s="77"/>
      <c r="J77" s="77"/>
      <c r="K77" s="77"/>
      <c r="L77" s="77">
        <v>3</v>
      </c>
      <c r="M77" s="77">
        <f t="shared" si="1"/>
        <v>3</v>
      </c>
      <c r="N77" s="143">
        <f t="shared" si="2"/>
        <v>191.66666666666666</v>
      </c>
    </row>
    <row r="78" spans="1:14" x14ac:dyDescent="0.2">
      <c r="A78" s="11" t="s">
        <v>27</v>
      </c>
      <c r="B78" s="77"/>
      <c r="C78" s="77">
        <v>1</v>
      </c>
      <c r="D78" s="77"/>
      <c r="E78" s="77"/>
      <c r="F78" s="77">
        <v>1</v>
      </c>
      <c r="G78" s="77">
        <v>1</v>
      </c>
      <c r="H78" s="77"/>
      <c r="I78" s="77"/>
      <c r="J78" s="77"/>
      <c r="K78" s="77"/>
      <c r="L78" s="77">
        <v>3</v>
      </c>
      <c r="M78" s="77">
        <f t="shared" si="1"/>
        <v>3</v>
      </c>
      <c r="N78" s="143">
        <f t="shared" si="2"/>
        <v>208.33333333333334</v>
      </c>
    </row>
    <row r="79" spans="1:14" x14ac:dyDescent="0.2">
      <c r="A79" s="11" t="s">
        <v>59</v>
      </c>
      <c r="B79" s="77"/>
      <c r="C79" s="77">
        <v>2</v>
      </c>
      <c r="D79" s="77"/>
      <c r="E79" s="77"/>
      <c r="F79" s="77">
        <v>1</v>
      </c>
      <c r="G79" s="77"/>
      <c r="H79" s="77"/>
      <c r="I79" s="77"/>
      <c r="J79" s="77"/>
      <c r="K79" s="77"/>
      <c r="L79" s="77">
        <v>3</v>
      </c>
      <c r="M79" s="77">
        <f t="shared" si="1"/>
        <v>3</v>
      </c>
      <c r="N79" s="143">
        <f t="shared" si="2"/>
        <v>133.33333333333334</v>
      </c>
    </row>
    <row r="80" spans="1:14" x14ac:dyDescent="0.2">
      <c r="A80" s="11" t="s">
        <v>105</v>
      </c>
      <c r="B80" s="77"/>
      <c r="C80" s="77"/>
      <c r="D80" s="77"/>
      <c r="E80" s="77">
        <v>1</v>
      </c>
      <c r="F80" s="77"/>
      <c r="G80" s="77"/>
      <c r="H80" s="77"/>
      <c r="I80" s="77"/>
      <c r="J80" s="77"/>
      <c r="K80" s="77"/>
      <c r="L80" s="77">
        <v>1</v>
      </c>
      <c r="M80" s="77">
        <f t="shared" si="1"/>
        <v>1</v>
      </c>
      <c r="N80" s="143">
        <f t="shared" si="2"/>
        <v>200</v>
      </c>
    </row>
    <row r="81" spans="1:14" x14ac:dyDescent="0.2">
      <c r="A81" s="11" t="s">
        <v>51</v>
      </c>
      <c r="B81" s="77"/>
      <c r="C81" s="77">
        <v>1</v>
      </c>
      <c r="D81" s="77">
        <v>2</v>
      </c>
      <c r="E81" s="77"/>
      <c r="F81" s="77"/>
      <c r="G81" s="77"/>
      <c r="H81" s="77"/>
      <c r="I81" s="77"/>
      <c r="J81" s="77"/>
      <c r="K81" s="77"/>
      <c r="L81" s="77">
        <v>3</v>
      </c>
      <c r="M81" s="77">
        <f t="shared" si="1"/>
        <v>3</v>
      </c>
      <c r="N81" s="143">
        <f t="shared" si="2"/>
        <v>125</v>
      </c>
    </row>
    <row r="82" spans="1:14" x14ac:dyDescent="0.2">
      <c r="A82" s="11" t="s">
        <v>369</v>
      </c>
      <c r="B82" s="77"/>
      <c r="C82" s="77">
        <v>1</v>
      </c>
      <c r="D82" s="77">
        <v>1</v>
      </c>
      <c r="E82" s="77"/>
      <c r="F82" s="77"/>
      <c r="G82" s="77"/>
      <c r="H82" s="77"/>
      <c r="I82" s="77"/>
      <c r="J82" s="77"/>
      <c r="K82" s="77"/>
      <c r="L82" s="77">
        <v>2</v>
      </c>
      <c r="M82" s="77">
        <f t="shared" si="1"/>
        <v>2</v>
      </c>
      <c r="N82" s="143">
        <f t="shared" si="2"/>
        <v>112.5</v>
      </c>
    </row>
    <row r="83" spans="1:14" x14ac:dyDescent="0.2">
      <c r="A83" s="11" t="s">
        <v>372</v>
      </c>
      <c r="B83" s="77"/>
      <c r="C83" s="77">
        <v>1</v>
      </c>
      <c r="D83" s="77"/>
      <c r="E83" s="77"/>
      <c r="F83" s="77"/>
      <c r="G83" s="77"/>
      <c r="H83" s="77"/>
      <c r="I83" s="77"/>
      <c r="J83" s="77"/>
      <c r="K83" s="77"/>
      <c r="L83" s="77">
        <v>1</v>
      </c>
      <c r="M83" s="77">
        <f t="shared" si="1"/>
        <v>1</v>
      </c>
      <c r="N83" s="143">
        <f t="shared" si="2"/>
        <v>75</v>
      </c>
    </row>
    <row r="84" spans="1:14" x14ac:dyDescent="0.2">
      <c r="A84" s="11" t="s">
        <v>33</v>
      </c>
      <c r="B84" s="77"/>
      <c r="C84" s="77"/>
      <c r="D84" s="77"/>
      <c r="E84" s="77"/>
      <c r="F84" s="77"/>
      <c r="G84" s="77"/>
      <c r="H84" s="77"/>
      <c r="I84" s="77">
        <v>1</v>
      </c>
      <c r="J84" s="77"/>
      <c r="K84" s="77"/>
      <c r="L84" s="77">
        <v>1</v>
      </c>
      <c r="M84" s="77">
        <f t="shared" si="1"/>
        <v>1</v>
      </c>
      <c r="N84" s="143">
        <f t="shared" si="2"/>
        <v>400</v>
      </c>
    </row>
    <row r="85" spans="1:14" x14ac:dyDescent="0.2">
      <c r="A85" s="11" t="s">
        <v>161</v>
      </c>
      <c r="B85" s="77"/>
      <c r="C85" s="77">
        <v>1</v>
      </c>
      <c r="D85" s="77">
        <v>1</v>
      </c>
      <c r="E85" s="77"/>
      <c r="F85" s="77"/>
      <c r="G85" s="77"/>
      <c r="H85" s="77"/>
      <c r="I85" s="77"/>
      <c r="J85" s="77"/>
      <c r="K85" s="77"/>
      <c r="L85" s="77">
        <v>2</v>
      </c>
      <c r="M85" s="77">
        <f t="shared" si="1"/>
        <v>2</v>
      </c>
      <c r="N85" s="143">
        <f t="shared" si="2"/>
        <v>112.5</v>
      </c>
    </row>
    <row r="86" spans="1:14" x14ac:dyDescent="0.2">
      <c r="A86" s="11" t="s">
        <v>397</v>
      </c>
      <c r="B86" s="77"/>
      <c r="C86" s="77"/>
      <c r="D86" s="77"/>
      <c r="E86" s="77">
        <v>1</v>
      </c>
      <c r="F86" s="77"/>
      <c r="G86" s="77"/>
      <c r="H86" s="77"/>
      <c r="I86" s="77"/>
      <c r="J86" s="77"/>
      <c r="K86" s="77"/>
      <c r="L86" s="77">
        <v>1</v>
      </c>
      <c r="M86" s="77">
        <f t="shared" si="1"/>
        <v>1</v>
      </c>
      <c r="N86" s="143">
        <f t="shared" si="2"/>
        <v>200</v>
      </c>
    </row>
    <row r="87" spans="1:14" x14ac:dyDescent="0.2">
      <c r="A87" s="11" t="s">
        <v>277</v>
      </c>
      <c r="B87" s="77"/>
      <c r="C87" s="77">
        <v>1</v>
      </c>
      <c r="D87" s="77"/>
      <c r="E87" s="77"/>
      <c r="F87" s="77"/>
      <c r="G87" s="77"/>
      <c r="H87" s="77"/>
      <c r="I87" s="77"/>
      <c r="J87" s="77"/>
      <c r="K87" s="77"/>
      <c r="L87" s="77">
        <v>1</v>
      </c>
      <c r="M87" s="77">
        <f t="shared" si="1"/>
        <v>1</v>
      </c>
      <c r="N87" s="143">
        <f t="shared" si="2"/>
        <v>75</v>
      </c>
    </row>
    <row r="88" spans="1:14" x14ac:dyDescent="0.2">
      <c r="A88" s="11" t="s">
        <v>414</v>
      </c>
      <c r="B88" s="77">
        <v>1</v>
      </c>
      <c r="C88" s="77"/>
      <c r="D88" s="77"/>
      <c r="E88" s="77"/>
      <c r="F88" s="77"/>
      <c r="G88" s="77"/>
      <c r="H88" s="77"/>
      <c r="I88" s="77"/>
      <c r="J88" s="77"/>
      <c r="K88" s="77"/>
      <c r="L88" s="77">
        <v>1</v>
      </c>
      <c r="M88" s="77">
        <f t="shared" si="1"/>
        <v>1</v>
      </c>
      <c r="N88" s="143">
        <f t="shared" si="2"/>
        <v>0</v>
      </c>
    </row>
    <row r="89" spans="1:14" x14ac:dyDescent="0.2">
      <c r="A89" s="11" t="s">
        <v>341</v>
      </c>
      <c r="B89" s="77"/>
      <c r="C89" s="77"/>
      <c r="D89" s="77">
        <v>1</v>
      </c>
      <c r="E89" s="77"/>
      <c r="F89" s="77"/>
      <c r="G89" s="77"/>
      <c r="H89" s="77"/>
      <c r="I89" s="77"/>
      <c r="J89" s="77"/>
      <c r="K89" s="77"/>
      <c r="L89" s="77">
        <v>1</v>
      </c>
      <c r="M89" s="77">
        <f t="shared" si="1"/>
        <v>1</v>
      </c>
      <c r="N89" s="143">
        <f t="shared" si="2"/>
        <v>150</v>
      </c>
    </row>
    <row r="90" spans="1:14" x14ac:dyDescent="0.2">
      <c r="A90" s="11" t="s">
        <v>91</v>
      </c>
      <c r="B90" s="77"/>
      <c r="C90" s="77">
        <v>3</v>
      </c>
      <c r="D90" s="77"/>
      <c r="E90" s="77">
        <v>1</v>
      </c>
      <c r="F90" s="77"/>
      <c r="G90" s="77"/>
      <c r="H90" s="77"/>
      <c r="I90" s="77"/>
      <c r="J90" s="77"/>
      <c r="K90" s="77"/>
      <c r="L90" s="77">
        <v>4</v>
      </c>
      <c r="M90" s="77">
        <f t="shared" si="1"/>
        <v>4</v>
      </c>
      <c r="N90" s="143">
        <f t="shared" si="2"/>
        <v>106.25</v>
      </c>
    </row>
    <row r="91" spans="1:14" x14ac:dyDescent="0.2">
      <c r="A91" s="11" t="s">
        <v>322</v>
      </c>
      <c r="B91" s="77"/>
      <c r="C91" s="77">
        <v>1</v>
      </c>
      <c r="D91" s="77"/>
      <c r="E91" s="77"/>
      <c r="F91" s="77"/>
      <c r="G91" s="77"/>
      <c r="H91" s="77"/>
      <c r="I91" s="77"/>
      <c r="J91" s="77"/>
      <c r="K91" s="77"/>
      <c r="L91" s="77">
        <v>1</v>
      </c>
      <c r="M91" s="77">
        <f t="shared" si="1"/>
        <v>1</v>
      </c>
      <c r="N91" s="143">
        <f t="shared" si="2"/>
        <v>75</v>
      </c>
    </row>
    <row r="92" spans="1:14" x14ac:dyDescent="0.2">
      <c r="A92" s="11" t="s">
        <v>102</v>
      </c>
      <c r="B92" s="77"/>
      <c r="C92" s="77">
        <v>1</v>
      </c>
      <c r="D92" s="77"/>
      <c r="E92" s="77"/>
      <c r="F92" s="77"/>
      <c r="G92" s="77"/>
      <c r="H92" s="77"/>
      <c r="I92" s="77"/>
      <c r="J92" s="77"/>
      <c r="K92" s="77"/>
      <c r="L92" s="77">
        <v>1</v>
      </c>
      <c r="M92" s="77">
        <f t="shared" si="1"/>
        <v>1</v>
      </c>
      <c r="N92" s="143">
        <f t="shared" si="2"/>
        <v>75</v>
      </c>
    </row>
    <row r="93" spans="1:14" x14ac:dyDescent="0.2">
      <c r="A93" s="11" t="s">
        <v>68</v>
      </c>
      <c r="B93" s="77"/>
      <c r="C93" s="77"/>
      <c r="D93" s="77">
        <v>1</v>
      </c>
      <c r="E93" s="77"/>
      <c r="F93" s="77"/>
      <c r="G93" s="77"/>
      <c r="H93" s="77"/>
      <c r="I93" s="77"/>
      <c r="J93" s="77"/>
      <c r="K93" s="77"/>
      <c r="L93" s="77">
        <v>1</v>
      </c>
      <c r="M93" s="77">
        <f t="shared" si="1"/>
        <v>1</v>
      </c>
      <c r="N93" s="143">
        <f t="shared" si="2"/>
        <v>150</v>
      </c>
    </row>
    <row r="94" spans="1:14" x14ac:dyDescent="0.2">
      <c r="A94" s="140" t="s">
        <v>21</v>
      </c>
      <c r="B94" s="141"/>
      <c r="C94" s="141">
        <v>8</v>
      </c>
      <c r="D94" s="141">
        <v>5</v>
      </c>
      <c r="E94" s="141">
        <v>1</v>
      </c>
      <c r="F94" s="141">
        <v>1</v>
      </c>
      <c r="G94" s="141"/>
      <c r="H94" s="141"/>
      <c r="I94" s="141"/>
      <c r="J94" s="141"/>
      <c r="K94" s="141"/>
      <c r="L94" s="141">
        <v>15</v>
      </c>
      <c r="M94" s="141">
        <f t="shared" si="1"/>
        <v>15</v>
      </c>
      <c r="N94" s="142">
        <f t="shared" si="2"/>
        <v>120</v>
      </c>
    </row>
    <row r="95" spans="1:14" x14ac:dyDescent="0.2">
      <c r="A95" s="140" t="s">
        <v>12</v>
      </c>
      <c r="B95" s="141">
        <v>11</v>
      </c>
      <c r="C95" s="141">
        <v>57</v>
      </c>
      <c r="D95" s="141">
        <v>30</v>
      </c>
      <c r="E95" s="141">
        <v>27</v>
      </c>
      <c r="F95" s="141">
        <v>17</v>
      </c>
      <c r="G95" s="141">
        <v>14</v>
      </c>
      <c r="H95" s="141">
        <v>2</v>
      </c>
      <c r="I95" s="141">
        <v>2</v>
      </c>
      <c r="J95" s="141">
        <v>2</v>
      </c>
      <c r="K95" s="141">
        <v>3</v>
      </c>
      <c r="L95" s="141">
        <v>165</v>
      </c>
      <c r="M95" s="141">
        <f t="shared" si="1"/>
        <v>165</v>
      </c>
      <c r="N95" s="142">
        <f t="shared" si="2"/>
        <v>160.75757575757575</v>
      </c>
    </row>
    <row r="96" spans="1:14" ht="16" thickBot="1" x14ac:dyDescent="0.25">
      <c r="A96" s="52" t="s">
        <v>462</v>
      </c>
      <c r="B96" s="16">
        <v>16</v>
      </c>
      <c r="C96" s="16">
        <v>99</v>
      </c>
      <c r="D96" s="16">
        <v>45</v>
      </c>
      <c r="E96" s="16">
        <v>40</v>
      </c>
      <c r="F96" s="16">
        <v>26</v>
      </c>
      <c r="G96" s="16">
        <v>23</v>
      </c>
      <c r="H96" s="16">
        <v>2</v>
      </c>
      <c r="I96" s="16">
        <v>5</v>
      </c>
      <c r="J96" s="16">
        <v>2</v>
      </c>
      <c r="K96" s="16">
        <v>4</v>
      </c>
      <c r="L96" s="16">
        <v>262</v>
      </c>
      <c r="M96" s="16">
        <f t="shared" si="1"/>
        <v>262</v>
      </c>
      <c r="N96" s="144">
        <f t="shared" si="2"/>
        <v>157.15648854961833</v>
      </c>
    </row>
  </sheetData>
  <mergeCells count="2">
    <mergeCell ref="B68:K68"/>
    <mergeCell ref="N68:N69"/>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FE989-38E2-934A-B503-4F642B1478B9}">
  <dimension ref="A3:O48"/>
  <sheetViews>
    <sheetView workbookViewId="0">
      <selection activeCell="J25" sqref="J25"/>
    </sheetView>
  </sheetViews>
  <sheetFormatPr baseColWidth="10" defaultRowHeight="15" x14ac:dyDescent="0.2"/>
  <cols>
    <col min="1" max="1" width="43.33203125" bestFit="1" customWidth="1"/>
    <col min="2" max="2" width="14.83203125" bestFit="1" customWidth="1"/>
    <col min="3" max="10" width="5.1640625" bestFit="1" customWidth="1"/>
    <col min="11" max="11" width="4.1640625" bestFit="1" customWidth="1"/>
    <col min="12" max="13" width="5.1640625" bestFit="1" customWidth="1"/>
    <col min="14" max="14" width="10" bestFit="1" customWidth="1"/>
    <col min="15" max="15" width="13.1640625" bestFit="1" customWidth="1"/>
    <col min="16" max="16" width="11.6640625" bestFit="1" customWidth="1"/>
    <col min="17" max="17" width="13.1640625" bestFit="1" customWidth="1"/>
    <col min="18" max="18" width="11.6640625" bestFit="1" customWidth="1"/>
    <col min="19" max="19" width="13.1640625" bestFit="1" customWidth="1"/>
    <col min="20" max="20" width="11.6640625" bestFit="1" customWidth="1"/>
    <col min="21" max="21" width="13.1640625" bestFit="1" customWidth="1"/>
    <col min="22" max="22" width="11.6640625" bestFit="1" customWidth="1"/>
    <col min="23" max="23" width="13.1640625" bestFit="1" customWidth="1"/>
    <col min="24" max="24" width="11.6640625" bestFit="1" customWidth="1"/>
    <col min="25" max="25" width="13.1640625" bestFit="1" customWidth="1"/>
    <col min="26" max="26" width="15.83203125" bestFit="1" customWidth="1"/>
    <col min="27" max="27" width="17.5" bestFit="1" customWidth="1"/>
    <col min="28" max="28" width="11.6640625" bestFit="1" customWidth="1"/>
    <col min="29" max="29" width="13.1640625" bestFit="1" customWidth="1"/>
    <col min="30" max="30" width="11.6640625" bestFit="1" customWidth="1"/>
    <col min="31" max="31" width="13.1640625" bestFit="1" customWidth="1"/>
    <col min="32" max="32" width="11.6640625" bestFit="1" customWidth="1"/>
    <col min="33" max="33" width="13.1640625" bestFit="1" customWidth="1"/>
    <col min="34" max="34" width="15" bestFit="1" customWidth="1"/>
    <col min="35" max="35" width="16.6640625" bestFit="1" customWidth="1"/>
    <col min="36" max="36" width="11.6640625" bestFit="1" customWidth="1"/>
    <col min="37" max="37" width="13.1640625" bestFit="1" customWidth="1"/>
    <col min="38" max="38" width="11.6640625" bestFit="1" customWidth="1"/>
    <col min="39" max="39" width="13.1640625" bestFit="1" customWidth="1"/>
    <col min="40" max="40" width="11.6640625" bestFit="1" customWidth="1"/>
    <col min="41" max="41" width="13.1640625" bestFit="1" customWidth="1"/>
    <col min="42" max="42" width="11.6640625" bestFit="1" customWidth="1"/>
    <col min="43" max="43" width="13.1640625" bestFit="1" customWidth="1"/>
    <col min="44" max="44" width="11.6640625" bestFit="1" customWidth="1"/>
    <col min="45" max="45" width="13.1640625" bestFit="1" customWidth="1"/>
    <col min="46" max="46" width="11.6640625" bestFit="1" customWidth="1"/>
    <col min="47" max="47" width="13.1640625" bestFit="1" customWidth="1"/>
    <col min="48" max="48" width="15" bestFit="1" customWidth="1"/>
    <col min="49" max="49" width="16.6640625" bestFit="1" customWidth="1"/>
    <col min="50" max="50" width="11.6640625" bestFit="1" customWidth="1"/>
    <col min="51" max="51" width="13.1640625" bestFit="1" customWidth="1"/>
    <col min="52" max="52" width="11.6640625" bestFit="1" customWidth="1"/>
    <col min="53" max="53" width="13.1640625" bestFit="1" customWidth="1"/>
    <col min="54" max="54" width="11.6640625" bestFit="1" customWidth="1"/>
    <col min="55" max="55" width="13.1640625" bestFit="1" customWidth="1"/>
    <col min="56" max="56" width="11.6640625" bestFit="1" customWidth="1"/>
    <col min="57" max="57" width="13.1640625" bestFit="1" customWidth="1"/>
    <col min="58" max="58" width="11.6640625" bestFit="1" customWidth="1"/>
    <col min="59" max="59" width="13.1640625" bestFit="1" customWidth="1"/>
    <col min="60" max="60" width="11.6640625" bestFit="1" customWidth="1"/>
    <col min="61" max="61" width="13.1640625" bestFit="1" customWidth="1"/>
    <col min="62" max="62" width="11.6640625" bestFit="1" customWidth="1"/>
    <col min="63" max="63" width="13.1640625" bestFit="1" customWidth="1"/>
    <col min="64" max="64" width="15" bestFit="1" customWidth="1"/>
    <col min="65" max="65" width="16.6640625" bestFit="1" customWidth="1"/>
    <col min="66" max="66" width="11.6640625" bestFit="1" customWidth="1"/>
    <col min="67" max="67" width="13.1640625" bestFit="1" customWidth="1"/>
    <col min="68" max="68" width="11.6640625" bestFit="1" customWidth="1"/>
    <col min="69" max="69" width="13.1640625" bestFit="1" customWidth="1"/>
    <col min="70" max="70" width="11.6640625" bestFit="1" customWidth="1"/>
    <col min="71" max="71" width="13.1640625" bestFit="1" customWidth="1"/>
    <col min="72" max="72" width="11.6640625" bestFit="1" customWidth="1"/>
    <col min="73" max="73" width="13.1640625" bestFit="1" customWidth="1"/>
    <col min="74" max="74" width="15" bestFit="1" customWidth="1"/>
    <col min="75" max="75" width="16.6640625" bestFit="1" customWidth="1"/>
    <col min="76" max="76" width="11.6640625" bestFit="1" customWidth="1"/>
    <col min="77" max="77" width="13.1640625" bestFit="1" customWidth="1"/>
    <col min="78" max="78" width="11.6640625" bestFit="1" customWidth="1"/>
    <col min="79" max="79" width="13.1640625" bestFit="1" customWidth="1"/>
    <col min="80" max="80" width="11.6640625" bestFit="1" customWidth="1"/>
    <col min="81" max="81" width="13.1640625" bestFit="1" customWidth="1"/>
    <col min="82" max="82" width="15" bestFit="1" customWidth="1"/>
    <col min="83" max="83" width="16.6640625" bestFit="1" customWidth="1"/>
    <col min="84" max="84" width="11.6640625" bestFit="1" customWidth="1"/>
    <col min="85" max="85" width="13.1640625" bestFit="1" customWidth="1"/>
    <col min="86" max="86" width="11.6640625" bestFit="1" customWidth="1"/>
    <col min="87" max="87" width="13.1640625" bestFit="1" customWidth="1"/>
    <col min="88" max="88" width="11.6640625" bestFit="1" customWidth="1"/>
    <col min="89" max="89" width="13.1640625" bestFit="1" customWidth="1"/>
    <col min="90" max="90" width="11.6640625" bestFit="1" customWidth="1"/>
    <col min="91" max="91" width="13.1640625" bestFit="1" customWidth="1"/>
    <col min="92" max="92" width="11.6640625" bestFit="1" customWidth="1"/>
    <col min="93" max="93" width="13.1640625" bestFit="1" customWidth="1"/>
    <col min="94" max="94" width="11.6640625" bestFit="1" customWidth="1"/>
    <col min="95" max="95" width="13.1640625" bestFit="1" customWidth="1"/>
    <col min="96" max="96" width="15" bestFit="1" customWidth="1"/>
    <col min="97" max="97" width="16.6640625" bestFit="1" customWidth="1"/>
    <col min="98" max="98" width="11.6640625" bestFit="1" customWidth="1"/>
    <col min="99" max="99" width="13.1640625" bestFit="1" customWidth="1"/>
    <col min="100" max="100" width="15" bestFit="1" customWidth="1"/>
    <col min="101" max="101" width="16.6640625" bestFit="1" customWidth="1"/>
    <col min="102" max="102" width="11.6640625" bestFit="1" customWidth="1"/>
    <col min="103" max="103" width="13.1640625" bestFit="1" customWidth="1"/>
    <col min="104" max="104" width="11.6640625" bestFit="1" customWidth="1"/>
    <col min="105" max="105" width="13.1640625" bestFit="1" customWidth="1"/>
    <col min="106" max="106" width="11.6640625" bestFit="1" customWidth="1"/>
    <col min="107" max="107" width="13.1640625" bestFit="1" customWidth="1"/>
    <col min="108" max="108" width="15" bestFit="1" customWidth="1"/>
    <col min="109" max="109" width="16.6640625" bestFit="1" customWidth="1"/>
    <col min="110" max="110" width="11.6640625" bestFit="1" customWidth="1"/>
    <col min="111" max="111" width="13.1640625" bestFit="1" customWidth="1"/>
    <col min="112" max="112" width="11.6640625" bestFit="1" customWidth="1"/>
    <col min="113" max="113" width="13.1640625" bestFit="1" customWidth="1"/>
    <col min="114" max="114" width="15" bestFit="1" customWidth="1"/>
    <col min="115" max="115" width="16.6640625" bestFit="1" customWidth="1"/>
    <col min="116" max="116" width="15.83203125" bestFit="1" customWidth="1"/>
    <col min="117" max="117" width="17.5" bestFit="1" customWidth="1"/>
  </cols>
  <sheetData>
    <row r="3" spans="1:14" x14ac:dyDescent="0.2">
      <c r="A3" s="4" t="s">
        <v>528</v>
      </c>
      <c r="B3" s="4" t="s">
        <v>461</v>
      </c>
    </row>
    <row r="4" spans="1:14" x14ac:dyDescent="0.2">
      <c r="A4" s="4" t="s">
        <v>463</v>
      </c>
      <c r="B4">
        <v>75</v>
      </c>
      <c r="C4">
        <v>150</v>
      </c>
      <c r="D4">
        <v>200</v>
      </c>
      <c r="E4">
        <v>250</v>
      </c>
      <c r="F4">
        <v>300</v>
      </c>
      <c r="G4">
        <v>350</v>
      </c>
      <c r="H4">
        <v>400</v>
      </c>
      <c r="I4">
        <v>450</v>
      </c>
      <c r="J4">
        <v>500</v>
      </c>
      <c r="K4">
        <v>550</v>
      </c>
      <c r="L4">
        <v>600</v>
      </c>
      <c r="M4">
        <v>650</v>
      </c>
      <c r="N4" t="s">
        <v>462</v>
      </c>
    </row>
    <row r="5" spans="1:14" x14ac:dyDescent="0.2">
      <c r="A5" s="5"/>
      <c r="B5" s="3"/>
      <c r="C5" s="3">
        <v>1</v>
      </c>
      <c r="D5" s="3"/>
      <c r="E5" s="3"/>
      <c r="F5" s="3"/>
      <c r="G5" s="3"/>
      <c r="H5" s="3"/>
      <c r="I5" s="3"/>
      <c r="J5" s="3"/>
      <c r="K5" s="3"/>
      <c r="L5" s="3"/>
      <c r="M5" s="3"/>
      <c r="N5" s="3">
        <v>1</v>
      </c>
    </row>
    <row r="6" spans="1:14" x14ac:dyDescent="0.2">
      <c r="A6" s="5" t="s">
        <v>209</v>
      </c>
      <c r="B6" s="3">
        <v>4</v>
      </c>
      <c r="C6" s="3">
        <v>2</v>
      </c>
      <c r="D6" s="3">
        <v>1</v>
      </c>
      <c r="E6" s="3">
        <v>1</v>
      </c>
      <c r="F6" s="3"/>
      <c r="G6" s="3"/>
      <c r="H6" s="3"/>
      <c r="I6" s="3"/>
      <c r="J6" s="3"/>
      <c r="K6" s="3"/>
      <c r="L6" s="3"/>
      <c r="M6" s="3"/>
      <c r="N6" s="3">
        <v>8</v>
      </c>
    </row>
    <row r="7" spans="1:14" x14ac:dyDescent="0.2">
      <c r="A7" s="5" t="s">
        <v>95</v>
      </c>
      <c r="B7" s="3">
        <v>1</v>
      </c>
      <c r="C7" s="3"/>
      <c r="D7" s="3"/>
      <c r="E7" s="3"/>
      <c r="F7" s="3"/>
      <c r="G7" s="3"/>
      <c r="H7" s="3"/>
      <c r="I7" s="3"/>
      <c r="J7" s="3"/>
      <c r="K7" s="3"/>
      <c r="L7" s="3"/>
      <c r="M7" s="3"/>
      <c r="N7" s="3">
        <v>1</v>
      </c>
    </row>
    <row r="8" spans="1:14" x14ac:dyDescent="0.2">
      <c r="A8" s="5" t="s">
        <v>38</v>
      </c>
      <c r="B8" s="3">
        <v>16</v>
      </c>
      <c r="C8" s="3">
        <v>5</v>
      </c>
      <c r="D8" s="3">
        <v>11</v>
      </c>
      <c r="E8" s="3">
        <v>1</v>
      </c>
      <c r="F8" s="3">
        <v>3</v>
      </c>
      <c r="G8" s="3"/>
      <c r="H8" s="3">
        <v>4</v>
      </c>
      <c r="I8" s="3">
        <v>1</v>
      </c>
      <c r="J8" s="3"/>
      <c r="K8" s="3"/>
      <c r="L8" s="3"/>
      <c r="M8" s="3"/>
      <c r="N8" s="3">
        <v>41</v>
      </c>
    </row>
    <row r="9" spans="1:14" x14ac:dyDescent="0.2">
      <c r="A9" s="5" t="s">
        <v>113</v>
      </c>
      <c r="B9" s="3">
        <v>5</v>
      </c>
      <c r="C9" s="3">
        <v>2</v>
      </c>
      <c r="D9" s="3">
        <v>1</v>
      </c>
      <c r="E9" s="3"/>
      <c r="F9" s="3">
        <v>3</v>
      </c>
      <c r="G9" s="3"/>
      <c r="H9" s="3"/>
      <c r="I9" s="3"/>
      <c r="J9" s="3"/>
      <c r="K9" s="3"/>
      <c r="L9" s="3"/>
      <c r="M9" s="3"/>
      <c r="N9" s="3">
        <v>11</v>
      </c>
    </row>
    <row r="10" spans="1:14" x14ac:dyDescent="0.2">
      <c r="A10" s="5" t="s">
        <v>25</v>
      </c>
      <c r="B10" s="3">
        <v>22</v>
      </c>
      <c r="C10" s="3">
        <v>10</v>
      </c>
      <c r="D10" s="3">
        <v>14</v>
      </c>
      <c r="E10" s="3">
        <v>6</v>
      </c>
      <c r="F10" s="3">
        <v>15</v>
      </c>
      <c r="G10" s="3">
        <v>9</v>
      </c>
      <c r="H10" s="3">
        <v>4</v>
      </c>
      <c r="I10" s="3">
        <v>1</v>
      </c>
      <c r="J10" s="3">
        <v>12</v>
      </c>
      <c r="K10" s="3">
        <v>1</v>
      </c>
      <c r="L10" s="3">
        <v>2</v>
      </c>
      <c r="M10" s="3">
        <v>2</v>
      </c>
      <c r="N10" s="3">
        <v>98</v>
      </c>
    </row>
    <row r="11" spans="1:14" x14ac:dyDescent="0.2">
      <c r="A11" s="5" t="s">
        <v>13</v>
      </c>
      <c r="B11" s="3">
        <v>3</v>
      </c>
      <c r="C11" s="3">
        <v>2</v>
      </c>
      <c r="D11" s="3">
        <v>2</v>
      </c>
      <c r="E11" s="3">
        <v>1</v>
      </c>
      <c r="F11" s="3">
        <v>2</v>
      </c>
      <c r="G11" s="3">
        <v>1</v>
      </c>
      <c r="H11" s="3"/>
      <c r="I11" s="3"/>
      <c r="J11" s="3"/>
      <c r="K11" s="3"/>
      <c r="L11" s="3">
        <v>1</v>
      </c>
      <c r="M11" s="3"/>
      <c r="N11" s="3">
        <v>12</v>
      </c>
    </row>
    <row r="12" spans="1:14" x14ac:dyDescent="0.2">
      <c r="A12" s="5" t="s">
        <v>55</v>
      </c>
      <c r="B12" s="3">
        <v>6</v>
      </c>
      <c r="C12" s="3">
        <v>3</v>
      </c>
      <c r="D12" s="3">
        <v>4</v>
      </c>
      <c r="E12" s="3">
        <v>3</v>
      </c>
      <c r="F12" s="3">
        <v>3</v>
      </c>
      <c r="G12" s="3">
        <v>1</v>
      </c>
      <c r="H12" s="3">
        <v>2</v>
      </c>
      <c r="I12" s="3"/>
      <c r="J12" s="3"/>
      <c r="K12" s="3"/>
      <c r="L12" s="3"/>
      <c r="M12" s="3"/>
      <c r="N12" s="3">
        <v>22</v>
      </c>
    </row>
    <row r="13" spans="1:14" x14ac:dyDescent="0.2">
      <c r="A13" s="5" t="s">
        <v>42</v>
      </c>
      <c r="B13" s="3">
        <v>9</v>
      </c>
      <c r="C13" s="3">
        <v>2</v>
      </c>
      <c r="D13" s="3">
        <v>3</v>
      </c>
      <c r="E13" s="3">
        <v>5</v>
      </c>
      <c r="F13" s="3">
        <v>3</v>
      </c>
      <c r="G13" s="3">
        <v>3</v>
      </c>
      <c r="H13" s="3">
        <v>1</v>
      </c>
      <c r="I13" s="3"/>
      <c r="J13" s="3">
        <v>1</v>
      </c>
      <c r="K13" s="3"/>
      <c r="L13" s="3"/>
      <c r="M13" s="3"/>
      <c r="N13" s="3">
        <v>27</v>
      </c>
    </row>
    <row r="14" spans="1:14" x14ac:dyDescent="0.2">
      <c r="A14" s="5" t="s">
        <v>22</v>
      </c>
      <c r="B14" s="3">
        <v>14</v>
      </c>
      <c r="C14" s="3">
        <v>4</v>
      </c>
      <c r="D14" s="3">
        <v>4</v>
      </c>
      <c r="E14" s="3">
        <v>4</v>
      </c>
      <c r="F14" s="3">
        <v>4</v>
      </c>
      <c r="G14" s="3">
        <v>1</v>
      </c>
      <c r="H14" s="3"/>
      <c r="I14" s="3">
        <v>1</v>
      </c>
      <c r="J14" s="3">
        <v>1</v>
      </c>
      <c r="K14" s="3"/>
      <c r="L14" s="3"/>
      <c r="M14" s="3"/>
      <c r="N14" s="3">
        <v>33</v>
      </c>
    </row>
    <row r="15" spans="1:14" x14ac:dyDescent="0.2">
      <c r="A15" s="5" t="s">
        <v>85</v>
      </c>
      <c r="B15" s="3">
        <v>1</v>
      </c>
      <c r="C15" s="3">
        <v>2</v>
      </c>
      <c r="D15" s="3">
        <v>3</v>
      </c>
      <c r="E15" s="3">
        <v>1</v>
      </c>
      <c r="F15" s="3"/>
      <c r="G15" s="3">
        <v>1</v>
      </c>
      <c r="H15" s="3"/>
      <c r="I15" s="3"/>
      <c r="J15" s="3"/>
      <c r="K15" s="3"/>
      <c r="L15" s="3"/>
      <c r="M15" s="3"/>
      <c r="N15" s="3">
        <v>8</v>
      </c>
    </row>
    <row r="16" spans="1:14" x14ac:dyDescent="0.2">
      <c r="A16" s="5" t="s">
        <v>462</v>
      </c>
      <c r="B16" s="3">
        <v>81</v>
      </c>
      <c r="C16" s="3">
        <v>33</v>
      </c>
      <c r="D16" s="3">
        <v>43</v>
      </c>
      <c r="E16" s="3">
        <v>22</v>
      </c>
      <c r="F16" s="3">
        <v>33</v>
      </c>
      <c r="G16" s="3">
        <v>16</v>
      </c>
      <c r="H16" s="3">
        <v>11</v>
      </c>
      <c r="I16" s="3">
        <v>3</v>
      </c>
      <c r="J16" s="3">
        <v>14</v>
      </c>
      <c r="K16" s="3">
        <v>1</v>
      </c>
      <c r="L16" s="3">
        <v>3</v>
      </c>
      <c r="M16" s="3">
        <v>2</v>
      </c>
      <c r="N16" s="3">
        <v>262</v>
      </c>
    </row>
    <row r="20" spans="1:14" x14ac:dyDescent="0.2">
      <c r="A20" t="s">
        <v>528</v>
      </c>
      <c r="B20" t="s">
        <v>461</v>
      </c>
    </row>
    <row r="21" spans="1:14" x14ac:dyDescent="0.2">
      <c r="A21" t="s">
        <v>463</v>
      </c>
      <c r="B21">
        <v>75</v>
      </c>
      <c r="C21">
        <v>150</v>
      </c>
      <c r="D21">
        <v>200</v>
      </c>
      <c r="E21">
        <v>250</v>
      </c>
      <c r="F21">
        <v>300</v>
      </c>
      <c r="G21">
        <v>350</v>
      </c>
      <c r="H21">
        <v>400</v>
      </c>
      <c r="I21">
        <v>450</v>
      </c>
      <c r="J21">
        <v>500</v>
      </c>
      <c r="K21">
        <v>550</v>
      </c>
      <c r="L21">
        <v>600</v>
      </c>
      <c r="M21">
        <v>650</v>
      </c>
      <c r="N21" t="s">
        <v>462</v>
      </c>
    </row>
    <row r="22" spans="1:14" x14ac:dyDescent="0.2">
      <c r="C22">
        <v>1</v>
      </c>
      <c r="N22">
        <v>1</v>
      </c>
    </row>
    <row r="23" spans="1:14" x14ac:dyDescent="0.2">
      <c r="A23" t="s">
        <v>209</v>
      </c>
      <c r="B23">
        <v>4</v>
      </c>
      <c r="C23">
        <v>2</v>
      </c>
      <c r="D23">
        <v>1</v>
      </c>
      <c r="E23">
        <v>1</v>
      </c>
      <c r="N23">
        <v>8</v>
      </c>
    </row>
    <row r="24" spans="1:14" x14ac:dyDescent="0.2">
      <c r="A24" t="s">
        <v>95</v>
      </c>
      <c r="B24">
        <v>1</v>
      </c>
      <c r="N24">
        <v>1</v>
      </c>
    </row>
    <row r="25" spans="1:14" x14ac:dyDescent="0.2">
      <c r="A25" t="s">
        <v>38</v>
      </c>
      <c r="B25">
        <v>16</v>
      </c>
      <c r="C25">
        <v>5</v>
      </c>
      <c r="D25">
        <v>11</v>
      </c>
      <c r="E25">
        <v>1</v>
      </c>
      <c r="F25">
        <v>3</v>
      </c>
      <c r="H25">
        <v>4</v>
      </c>
      <c r="I25">
        <v>1</v>
      </c>
      <c r="N25">
        <v>41</v>
      </c>
    </row>
    <row r="26" spans="1:14" x14ac:dyDescent="0.2">
      <c r="A26" t="s">
        <v>113</v>
      </c>
      <c r="B26">
        <v>5</v>
      </c>
      <c r="C26">
        <v>2</v>
      </c>
      <c r="D26">
        <v>1</v>
      </c>
      <c r="F26">
        <v>3</v>
      </c>
      <c r="N26">
        <v>11</v>
      </c>
    </row>
    <row r="27" spans="1:14" x14ac:dyDescent="0.2">
      <c r="A27" t="s">
        <v>25</v>
      </c>
      <c r="B27">
        <v>22</v>
      </c>
      <c r="C27">
        <v>10</v>
      </c>
      <c r="D27">
        <v>14</v>
      </c>
      <c r="E27">
        <v>6</v>
      </c>
      <c r="F27">
        <v>15</v>
      </c>
      <c r="G27">
        <v>9</v>
      </c>
      <c r="H27">
        <v>4</v>
      </c>
      <c r="I27">
        <v>1</v>
      </c>
      <c r="J27">
        <v>12</v>
      </c>
      <c r="K27">
        <v>1</v>
      </c>
      <c r="L27">
        <v>2</v>
      </c>
      <c r="M27">
        <v>2</v>
      </c>
      <c r="N27">
        <v>98</v>
      </c>
    </row>
    <row r="28" spans="1:14" x14ac:dyDescent="0.2">
      <c r="A28" t="s">
        <v>13</v>
      </c>
      <c r="B28">
        <v>3</v>
      </c>
      <c r="C28">
        <v>2</v>
      </c>
      <c r="D28">
        <v>2</v>
      </c>
      <c r="E28">
        <v>1</v>
      </c>
      <c r="F28">
        <v>2</v>
      </c>
      <c r="G28">
        <v>1</v>
      </c>
      <c r="L28">
        <v>1</v>
      </c>
      <c r="N28">
        <v>12</v>
      </c>
    </row>
    <row r="29" spans="1:14" x14ac:dyDescent="0.2">
      <c r="A29" t="s">
        <v>55</v>
      </c>
      <c r="B29">
        <v>6</v>
      </c>
      <c r="C29">
        <v>3</v>
      </c>
      <c r="D29">
        <v>4</v>
      </c>
      <c r="E29">
        <v>3</v>
      </c>
      <c r="F29">
        <v>3</v>
      </c>
      <c r="G29">
        <v>1</v>
      </c>
      <c r="H29">
        <v>2</v>
      </c>
      <c r="N29">
        <v>22</v>
      </c>
    </row>
    <row r="30" spans="1:14" x14ac:dyDescent="0.2">
      <c r="A30" t="s">
        <v>42</v>
      </c>
      <c r="B30">
        <v>9</v>
      </c>
      <c r="C30">
        <v>2</v>
      </c>
      <c r="D30">
        <v>3</v>
      </c>
      <c r="E30">
        <v>5</v>
      </c>
      <c r="F30">
        <v>3</v>
      </c>
      <c r="G30">
        <v>3</v>
      </c>
      <c r="H30">
        <v>1</v>
      </c>
      <c r="J30">
        <v>1</v>
      </c>
      <c r="N30">
        <v>27</v>
      </c>
    </row>
    <row r="31" spans="1:14" x14ac:dyDescent="0.2">
      <c r="A31" t="s">
        <v>22</v>
      </c>
      <c r="B31">
        <v>14</v>
      </c>
      <c r="C31">
        <v>4</v>
      </c>
      <c r="D31">
        <v>4</v>
      </c>
      <c r="E31">
        <v>4</v>
      </c>
      <c r="F31">
        <v>4</v>
      </c>
      <c r="G31">
        <v>1</v>
      </c>
      <c r="I31">
        <v>1</v>
      </c>
      <c r="J31">
        <v>1</v>
      </c>
      <c r="N31">
        <v>33</v>
      </c>
    </row>
    <row r="32" spans="1:14" x14ac:dyDescent="0.2">
      <c r="A32" t="s">
        <v>85</v>
      </c>
      <c r="B32">
        <v>1</v>
      </c>
      <c r="C32">
        <v>2</v>
      </c>
      <c r="D32">
        <v>3</v>
      </c>
      <c r="E32">
        <v>1</v>
      </c>
      <c r="G32">
        <v>1</v>
      </c>
      <c r="N32">
        <v>8</v>
      </c>
    </row>
    <row r="33" spans="1:15" x14ac:dyDescent="0.2">
      <c r="A33" s="5" t="s">
        <v>462</v>
      </c>
      <c r="B33">
        <v>81</v>
      </c>
      <c r="C33">
        <v>33</v>
      </c>
      <c r="D33">
        <v>43</v>
      </c>
      <c r="E33">
        <v>22</v>
      </c>
      <c r="F33">
        <v>33</v>
      </c>
      <c r="G33">
        <v>16</v>
      </c>
      <c r="H33">
        <v>11</v>
      </c>
      <c r="I33">
        <v>3</v>
      </c>
      <c r="J33">
        <v>14</v>
      </c>
      <c r="K33">
        <v>1</v>
      </c>
      <c r="L33">
        <v>3</v>
      </c>
      <c r="M33">
        <v>2</v>
      </c>
      <c r="N33">
        <v>262</v>
      </c>
    </row>
    <row r="34" spans="1:15" ht="16" thickBot="1" x14ac:dyDescent="0.25">
      <c r="A34" s="5"/>
    </row>
    <row r="35" spans="1:15" x14ac:dyDescent="0.2">
      <c r="A35" s="232"/>
      <c r="B35" s="9" t="s">
        <v>549</v>
      </c>
      <c r="C35" s="9"/>
      <c r="D35" s="9"/>
      <c r="E35" s="9"/>
      <c r="F35" s="9"/>
      <c r="G35" s="9"/>
      <c r="H35" s="9"/>
      <c r="I35" s="9"/>
      <c r="J35" s="9"/>
      <c r="K35" s="9"/>
      <c r="L35" s="9"/>
      <c r="M35" s="9"/>
      <c r="N35" s="9"/>
      <c r="O35" s="10"/>
    </row>
    <row r="36" spans="1:15" x14ac:dyDescent="0.2">
      <c r="A36" s="233" t="s">
        <v>548</v>
      </c>
      <c r="B36" s="77">
        <f>B21</f>
        <v>75</v>
      </c>
      <c r="C36" s="77">
        <f t="shared" ref="C36:N36" si="0">C21</f>
        <v>150</v>
      </c>
      <c r="D36" s="77">
        <f t="shared" si="0"/>
        <v>200</v>
      </c>
      <c r="E36" s="77">
        <f t="shared" si="0"/>
        <v>250</v>
      </c>
      <c r="F36" s="77">
        <f t="shared" si="0"/>
        <v>300</v>
      </c>
      <c r="G36" s="77">
        <f t="shared" si="0"/>
        <v>350</v>
      </c>
      <c r="H36" s="77">
        <f t="shared" si="0"/>
        <v>400</v>
      </c>
      <c r="I36" s="77">
        <f t="shared" si="0"/>
        <v>450</v>
      </c>
      <c r="J36" s="77">
        <f t="shared" si="0"/>
        <v>500</v>
      </c>
      <c r="K36" s="77">
        <f t="shared" si="0"/>
        <v>550</v>
      </c>
      <c r="L36" s="77">
        <f t="shared" si="0"/>
        <v>600</v>
      </c>
      <c r="M36" s="77">
        <f t="shared" si="0"/>
        <v>650</v>
      </c>
      <c r="N36" s="77" t="str">
        <f t="shared" si="0"/>
        <v>Grand Total</v>
      </c>
      <c r="O36" s="184" t="s">
        <v>550</v>
      </c>
    </row>
    <row r="37" spans="1:15" x14ac:dyDescent="0.2">
      <c r="A37" s="233" t="s">
        <v>547</v>
      </c>
      <c r="B37" s="77">
        <f t="shared" ref="B37:B48" si="1">B$36*B22</f>
        <v>0</v>
      </c>
      <c r="C37" s="77">
        <f t="shared" ref="C37:M37" si="2">C$36*C22</f>
        <v>150</v>
      </c>
      <c r="D37" s="77">
        <f t="shared" si="2"/>
        <v>0</v>
      </c>
      <c r="E37" s="77">
        <f t="shared" si="2"/>
        <v>0</v>
      </c>
      <c r="F37" s="77">
        <f t="shared" si="2"/>
        <v>0</v>
      </c>
      <c r="G37" s="77">
        <f t="shared" si="2"/>
        <v>0</v>
      </c>
      <c r="H37" s="77">
        <f t="shared" si="2"/>
        <v>0</v>
      </c>
      <c r="I37" s="77">
        <f t="shared" si="2"/>
        <v>0</v>
      </c>
      <c r="J37" s="77">
        <f t="shared" si="2"/>
        <v>0</v>
      </c>
      <c r="K37" s="77">
        <f t="shared" si="2"/>
        <v>0</v>
      </c>
      <c r="L37" s="77">
        <f t="shared" si="2"/>
        <v>0</v>
      </c>
      <c r="M37" s="77">
        <f t="shared" si="2"/>
        <v>0</v>
      </c>
      <c r="N37" s="77">
        <f>SUM(B37:M37)</f>
        <v>150</v>
      </c>
      <c r="O37" s="43">
        <f>N37/N22</f>
        <v>150</v>
      </c>
    </row>
    <row r="38" spans="1:15" x14ac:dyDescent="0.2">
      <c r="A38" s="48" t="str">
        <f>A6</f>
        <v>Currently a student</v>
      </c>
      <c r="B38" s="15">
        <f t="shared" si="1"/>
        <v>300</v>
      </c>
      <c r="C38" s="15">
        <f t="shared" ref="C38:M38" si="3">C$36*C23</f>
        <v>300</v>
      </c>
      <c r="D38" s="15">
        <f t="shared" si="3"/>
        <v>200</v>
      </c>
      <c r="E38" s="15">
        <f t="shared" si="3"/>
        <v>250</v>
      </c>
      <c r="F38" s="15">
        <f t="shared" si="3"/>
        <v>0</v>
      </c>
      <c r="G38" s="15">
        <f t="shared" si="3"/>
        <v>0</v>
      </c>
      <c r="H38" s="15">
        <f t="shared" si="3"/>
        <v>0</v>
      </c>
      <c r="I38" s="15">
        <f t="shared" si="3"/>
        <v>0</v>
      </c>
      <c r="J38" s="15">
        <f t="shared" si="3"/>
        <v>0</v>
      </c>
      <c r="K38" s="15">
        <f t="shared" si="3"/>
        <v>0</v>
      </c>
      <c r="L38" s="15">
        <f t="shared" si="3"/>
        <v>0</v>
      </c>
      <c r="M38" s="15">
        <f t="shared" si="3"/>
        <v>0</v>
      </c>
      <c r="N38" s="15">
        <f t="shared" ref="N38:N48" si="4">SUM(B38:M38)</f>
        <v>1050</v>
      </c>
      <c r="O38" s="51">
        <f t="shared" ref="O38:O48" si="5">N38/N23</f>
        <v>131.25</v>
      </c>
    </row>
    <row r="39" spans="1:15" x14ac:dyDescent="0.2">
      <c r="A39" s="11" t="str">
        <f t="shared" ref="A39:A47" si="6">A7</f>
        <v>I prefer not to answer</v>
      </c>
      <c r="B39" s="77">
        <f t="shared" si="1"/>
        <v>75</v>
      </c>
      <c r="C39" s="77">
        <f t="shared" ref="C39:M39" si="7">C$36*C24</f>
        <v>0</v>
      </c>
      <c r="D39" s="77">
        <f t="shared" si="7"/>
        <v>0</v>
      </c>
      <c r="E39" s="77">
        <f t="shared" si="7"/>
        <v>0</v>
      </c>
      <c r="F39" s="77">
        <f t="shared" si="7"/>
        <v>0</v>
      </c>
      <c r="G39" s="77">
        <f t="shared" si="7"/>
        <v>0</v>
      </c>
      <c r="H39" s="77">
        <f t="shared" si="7"/>
        <v>0</v>
      </c>
      <c r="I39" s="77">
        <f t="shared" si="7"/>
        <v>0</v>
      </c>
      <c r="J39" s="77">
        <f t="shared" si="7"/>
        <v>0</v>
      </c>
      <c r="K39" s="77">
        <f t="shared" si="7"/>
        <v>0</v>
      </c>
      <c r="L39" s="77">
        <f t="shared" si="7"/>
        <v>0</v>
      </c>
      <c r="M39" s="77">
        <f t="shared" si="7"/>
        <v>0</v>
      </c>
      <c r="N39" s="77">
        <f t="shared" si="4"/>
        <v>75</v>
      </c>
      <c r="O39" s="43">
        <f t="shared" si="5"/>
        <v>75</v>
      </c>
    </row>
    <row r="40" spans="1:15" x14ac:dyDescent="0.2">
      <c r="A40" s="11" t="str">
        <f t="shared" si="6"/>
        <v>Independent contractor/business owner</v>
      </c>
      <c r="B40" s="77">
        <f t="shared" si="1"/>
        <v>1200</v>
      </c>
      <c r="C40" s="77">
        <f t="shared" ref="C40:M40" si="8">C$36*C25</f>
        <v>750</v>
      </c>
      <c r="D40" s="77">
        <f t="shared" si="8"/>
        <v>2200</v>
      </c>
      <c r="E40" s="77">
        <f t="shared" si="8"/>
        <v>250</v>
      </c>
      <c r="F40" s="77">
        <f t="shared" si="8"/>
        <v>900</v>
      </c>
      <c r="G40" s="77">
        <f t="shared" si="8"/>
        <v>0</v>
      </c>
      <c r="H40" s="77">
        <f t="shared" si="8"/>
        <v>1600</v>
      </c>
      <c r="I40" s="77">
        <f t="shared" si="8"/>
        <v>450</v>
      </c>
      <c r="J40" s="77">
        <f t="shared" si="8"/>
        <v>0</v>
      </c>
      <c r="K40" s="77">
        <f t="shared" si="8"/>
        <v>0</v>
      </c>
      <c r="L40" s="77">
        <f t="shared" si="8"/>
        <v>0</v>
      </c>
      <c r="M40" s="77">
        <f t="shared" si="8"/>
        <v>0</v>
      </c>
      <c r="N40" s="77">
        <f t="shared" si="4"/>
        <v>7350</v>
      </c>
      <c r="O40" s="43">
        <f t="shared" si="5"/>
        <v>179.26829268292684</v>
      </c>
    </row>
    <row r="41" spans="1:15" x14ac:dyDescent="0.2">
      <c r="A41" s="11" t="str">
        <f t="shared" si="6"/>
        <v>Unemployed</v>
      </c>
      <c r="B41" s="77">
        <f t="shared" si="1"/>
        <v>375</v>
      </c>
      <c r="C41" s="77">
        <f t="shared" ref="C41:M41" si="9">C$36*C26</f>
        <v>300</v>
      </c>
      <c r="D41" s="77">
        <f t="shared" si="9"/>
        <v>200</v>
      </c>
      <c r="E41" s="77">
        <f t="shared" si="9"/>
        <v>0</v>
      </c>
      <c r="F41" s="77">
        <f t="shared" si="9"/>
        <v>900</v>
      </c>
      <c r="G41" s="77">
        <f t="shared" si="9"/>
        <v>0</v>
      </c>
      <c r="H41" s="77">
        <f t="shared" si="9"/>
        <v>0</v>
      </c>
      <c r="I41" s="77">
        <f t="shared" si="9"/>
        <v>0</v>
      </c>
      <c r="J41" s="77">
        <f t="shared" si="9"/>
        <v>0</v>
      </c>
      <c r="K41" s="77">
        <f t="shared" si="9"/>
        <v>0</v>
      </c>
      <c r="L41" s="77">
        <f t="shared" si="9"/>
        <v>0</v>
      </c>
      <c r="M41" s="77">
        <f t="shared" si="9"/>
        <v>0</v>
      </c>
      <c r="N41" s="77">
        <f t="shared" si="4"/>
        <v>1775</v>
      </c>
      <c r="O41" s="43">
        <f t="shared" si="5"/>
        <v>161.36363636363637</v>
      </c>
    </row>
    <row r="42" spans="1:15" x14ac:dyDescent="0.2">
      <c r="A42" s="48" t="str">
        <f t="shared" si="6"/>
        <v>Work for a large enterprise (&gt;500 employees)</v>
      </c>
      <c r="B42" s="15">
        <f t="shared" si="1"/>
        <v>1650</v>
      </c>
      <c r="C42" s="15">
        <f t="shared" ref="C42:M42" si="10">C$36*C27</f>
        <v>1500</v>
      </c>
      <c r="D42" s="15">
        <f t="shared" si="10"/>
        <v>2800</v>
      </c>
      <c r="E42" s="15">
        <f t="shared" si="10"/>
        <v>1500</v>
      </c>
      <c r="F42" s="15">
        <f t="shared" si="10"/>
        <v>4500</v>
      </c>
      <c r="G42" s="15">
        <f t="shared" si="10"/>
        <v>3150</v>
      </c>
      <c r="H42" s="15">
        <f t="shared" si="10"/>
        <v>1600</v>
      </c>
      <c r="I42" s="15">
        <f t="shared" si="10"/>
        <v>450</v>
      </c>
      <c r="J42" s="15">
        <f t="shared" si="10"/>
        <v>6000</v>
      </c>
      <c r="K42" s="15">
        <f t="shared" si="10"/>
        <v>550</v>
      </c>
      <c r="L42" s="15">
        <f t="shared" si="10"/>
        <v>1200</v>
      </c>
      <c r="M42" s="15">
        <f t="shared" si="10"/>
        <v>1300</v>
      </c>
      <c r="N42" s="15">
        <f t="shared" si="4"/>
        <v>26200</v>
      </c>
      <c r="O42" s="51">
        <f t="shared" si="5"/>
        <v>267.34693877551018</v>
      </c>
    </row>
    <row r="43" spans="1:15" x14ac:dyDescent="0.2">
      <c r="A43" s="11" t="str">
        <f t="shared" si="6"/>
        <v>Work for a not-for-profit</v>
      </c>
      <c r="B43" s="77">
        <f t="shared" si="1"/>
        <v>225</v>
      </c>
      <c r="C43" s="77">
        <f t="shared" ref="C43:M43" si="11">C$36*C28</f>
        <v>300</v>
      </c>
      <c r="D43" s="77">
        <f t="shared" si="11"/>
        <v>400</v>
      </c>
      <c r="E43" s="77">
        <f t="shared" si="11"/>
        <v>250</v>
      </c>
      <c r="F43" s="77">
        <f t="shared" si="11"/>
        <v>600</v>
      </c>
      <c r="G43" s="77">
        <f t="shared" si="11"/>
        <v>350</v>
      </c>
      <c r="H43" s="77">
        <f t="shared" si="11"/>
        <v>0</v>
      </c>
      <c r="I43" s="77">
        <f t="shared" si="11"/>
        <v>0</v>
      </c>
      <c r="J43" s="77">
        <f t="shared" si="11"/>
        <v>0</v>
      </c>
      <c r="K43" s="77">
        <f t="shared" si="11"/>
        <v>0</v>
      </c>
      <c r="L43" s="77">
        <f t="shared" si="11"/>
        <v>600</v>
      </c>
      <c r="M43" s="77">
        <f t="shared" si="11"/>
        <v>0</v>
      </c>
      <c r="N43" s="77">
        <f t="shared" si="4"/>
        <v>2725</v>
      </c>
      <c r="O43" s="43">
        <f t="shared" si="5"/>
        <v>227.08333333333334</v>
      </c>
    </row>
    <row r="44" spans="1:15" x14ac:dyDescent="0.2">
      <c r="A44" s="11" t="str">
        <f t="shared" si="6"/>
        <v>Work for a small business/consultancy (&lt;50 employees)</v>
      </c>
      <c r="B44" s="77">
        <f t="shared" si="1"/>
        <v>450</v>
      </c>
      <c r="C44" s="77">
        <f t="shared" ref="C44:M44" si="12">C$36*C29</f>
        <v>450</v>
      </c>
      <c r="D44" s="77">
        <f t="shared" si="12"/>
        <v>800</v>
      </c>
      <c r="E44" s="77">
        <f t="shared" si="12"/>
        <v>750</v>
      </c>
      <c r="F44" s="77">
        <f t="shared" si="12"/>
        <v>900</v>
      </c>
      <c r="G44" s="77">
        <f t="shared" si="12"/>
        <v>350</v>
      </c>
      <c r="H44" s="77">
        <f t="shared" si="12"/>
        <v>800</v>
      </c>
      <c r="I44" s="77">
        <f t="shared" si="12"/>
        <v>0</v>
      </c>
      <c r="J44" s="77">
        <f t="shared" si="12"/>
        <v>0</v>
      </c>
      <c r="K44" s="77">
        <f t="shared" si="12"/>
        <v>0</v>
      </c>
      <c r="L44" s="77">
        <f t="shared" si="12"/>
        <v>0</v>
      </c>
      <c r="M44" s="77">
        <f t="shared" si="12"/>
        <v>0</v>
      </c>
      <c r="N44" s="77">
        <f t="shared" si="4"/>
        <v>4500</v>
      </c>
      <c r="O44" s="43">
        <f t="shared" si="5"/>
        <v>204.54545454545453</v>
      </c>
    </row>
    <row r="45" spans="1:15" x14ac:dyDescent="0.2">
      <c r="A45" s="11" t="str">
        <f t="shared" si="6"/>
        <v>Work for medium sized business (50-500 employees)</v>
      </c>
      <c r="B45" s="77">
        <f t="shared" si="1"/>
        <v>675</v>
      </c>
      <c r="C45" s="77">
        <f t="shared" ref="C45:M45" si="13">C$36*C30</f>
        <v>300</v>
      </c>
      <c r="D45" s="77">
        <f t="shared" si="13"/>
        <v>600</v>
      </c>
      <c r="E45" s="77">
        <f t="shared" si="13"/>
        <v>1250</v>
      </c>
      <c r="F45" s="77">
        <f t="shared" si="13"/>
        <v>900</v>
      </c>
      <c r="G45" s="77">
        <f t="shared" si="13"/>
        <v>1050</v>
      </c>
      <c r="H45" s="77">
        <f t="shared" si="13"/>
        <v>400</v>
      </c>
      <c r="I45" s="77">
        <f t="shared" si="13"/>
        <v>0</v>
      </c>
      <c r="J45" s="77">
        <f t="shared" si="13"/>
        <v>500</v>
      </c>
      <c r="K45" s="77">
        <f t="shared" si="13"/>
        <v>0</v>
      </c>
      <c r="L45" s="77">
        <f t="shared" si="13"/>
        <v>0</v>
      </c>
      <c r="M45" s="77">
        <f t="shared" si="13"/>
        <v>0</v>
      </c>
      <c r="N45" s="77">
        <f t="shared" si="4"/>
        <v>5675</v>
      </c>
      <c r="O45" s="43">
        <f t="shared" si="5"/>
        <v>210.18518518518519</v>
      </c>
    </row>
    <row r="46" spans="1:15" x14ac:dyDescent="0.2">
      <c r="A46" s="11" t="str">
        <f t="shared" si="6"/>
        <v>Work in higher education</v>
      </c>
      <c r="B46" s="77">
        <f t="shared" si="1"/>
        <v>1050</v>
      </c>
      <c r="C46" s="77">
        <f t="shared" ref="C46:M46" si="14">C$36*C31</f>
        <v>600</v>
      </c>
      <c r="D46" s="77">
        <f t="shared" si="14"/>
        <v>800</v>
      </c>
      <c r="E46" s="77">
        <f t="shared" si="14"/>
        <v>1000</v>
      </c>
      <c r="F46" s="77">
        <f t="shared" si="14"/>
        <v>1200</v>
      </c>
      <c r="G46" s="77">
        <f t="shared" si="14"/>
        <v>350</v>
      </c>
      <c r="H46" s="77">
        <f t="shared" si="14"/>
        <v>0</v>
      </c>
      <c r="I46" s="77">
        <f t="shared" si="14"/>
        <v>450</v>
      </c>
      <c r="J46" s="77">
        <f t="shared" si="14"/>
        <v>500</v>
      </c>
      <c r="K46" s="77">
        <f t="shared" si="14"/>
        <v>0</v>
      </c>
      <c r="L46" s="77">
        <f t="shared" si="14"/>
        <v>0</v>
      </c>
      <c r="M46" s="77">
        <f t="shared" si="14"/>
        <v>0</v>
      </c>
      <c r="N46" s="77">
        <f t="shared" si="4"/>
        <v>5950</v>
      </c>
      <c r="O46" s="43">
        <f t="shared" si="5"/>
        <v>180.30303030303031</v>
      </c>
    </row>
    <row r="47" spans="1:15" x14ac:dyDescent="0.2">
      <c r="A47" s="11" t="str">
        <f t="shared" si="6"/>
        <v>Work in the public sector</v>
      </c>
      <c r="B47" s="77">
        <f t="shared" si="1"/>
        <v>75</v>
      </c>
      <c r="C47" s="77">
        <f t="shared" ref="C47:M47" si="15">C$36*C32</f>
        <v>300</v>
      </c>
      <c r="D47" s="77">
        <f t="shared" si="15"/>
        <v>600</v>
      </c>
      <c r="E47" s="77">
        <f t="shared" si="15"/>
        <v>250</v>
      </c>
      <c r="F47" s="77">
        <f t="shared" si="15"/>
        <v>0</v>
      </c>
      <c r="G47" s="77">
        <f t="shared" si="15"/>
        <v>350</v>
      </c>
      <c r="H47" s="77">
        <f t="shared" si="15"/>
        <v>0</v>
      </c>
      <c r="I47" s="77">
        <f t="shared" si="15"/>
        <v>0</v>
      </c>
      <c r="J47" s="77">
        <f t="shared" si="15"/>
        <v>0</v>
      </c>
      <c r="K47" s="77">
        <f t="shared" si="15"/>
        <v>0</v>
      </c>
      <c r="L47" s="77">
        <f t="shared" si="15"/>
        <v>0</v>
      </c>
      <c r="M47" s="77">
        <f t="shared" si="15"/>
        <v>0</v>
      </c>
      <c r="N47" s="77">
        <f t="shared" si="4"/>
        <v>1575</v>
      </c>
      <c r="O47" s="43">
        <f t="shared" si="5"/>
        <v>196.875</v>
      </c>
    </row>
    <row r="48" spans="1:15" ht="16" thickBot="1" x14ac:dyDescent="0.25">
      <c r="A48" s="12" t="str">
        <f>A16</f>
        <v>Grand Total</v>
      </c>
      <c r="B48" s="37">
        <f t="shared" si="1"/>
        <v>6075</v>
      </c>
      <c r="C48" s="37">
        <f t="shared" ref="C48:M48" si="16">C$36*C33</f>
        <v>4950</v>
      </c>
      <c r="D48" s="37">
        <f t="shared" si="16"/>
        <v>8600</v>
      </c>
      <c r="E48" s="37">
        <f t="shared" si="16"/>
        <v>5500</v>
      </c>
      <c r="F48" s="37">
        <f t="shared" si="16"/>
        <v>9900</v>
      </c>
      <c r="G48" s="37">
        <f t="shared" si="16"/>
        <v>5600</v>
      </c>
      <c r="H48" s="37">
        <f t="shared" si="16"/>
        <v>4400</v>
      </c>
      <c r="I48" s="37">
        <f t="shared" si="16"/>
        <v>1350</v>
      </c>
      <c r="J48" s="37">
        <f t="shared" si="16"/>
        <v>7000</v>
      </c>
      <c r="K48" s="37">
        <f t="shared" si="16"/>
        <v>550</v>
      </c>
      <c r="L48" s="37">
        <f t="shared" si="16"/>
        <v>1800</v>
      </c>
      <c r="M48" s="37">
        <f t="shared" si="16"/>
        <v>1300</v>
      </c>
      <c r="N48" s="37">
        <f t="shared" si="4"/>
        <v>57025</v>
      </c>
      <c r="O48" s="176">
        <f t="shared" si="5"/>
        <v>217.65267175572518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739CA-EF50-1041-8F74-DBA2E0123882}">
  <dimension ref="A3:N48"/>
  <sheetViews>
    <sheetView topLeftCell="A21" workbookViewId="0">
      <selection activeCell="V24" sqref="V24"/>
    </sheetView>
  </sheetViews>
  <sheetFormatPr baseColWidth="10" defaultRowHeight="15" x14ac:dyDescent="0.2"/>
  <cols>
    <col min="1" max="1" width="43.33203125" bestFit="1" customWidth="1"/>
    <col min="2" max="2" width="15" bestFit="1" customWidth="1"/>
    <col min="3" max="3" width="7.6640625" bestFit="1" customWidth="1"/>
    <col min="4" max="9" width="8.6640625" bestFit="1" customWidth="1"/>
    <col min="10" max="10" width="8.33203125" customWidth="1"/>
    <col min="11" max="11" width="7.33203125" customWidth="1"/>
    <col min="12" max="12" width="10" bestFit="1" customWidth="1"/>
    <col min="13" max="13" width="5.1640625" bestFit="1" customWidth="1"/>
    <col min="14" max="14" width="8.6640625" customWidth="1"/>
    <col min="15" max="19" width="5.1640625" bestFit="1" customWidth="1"/>
    <col min="20" max="20" width="18.6640625" bestFit="1" customWidth="1"/>
    <col min="21" max="21" width="16" bestFit="1" customWidth="1"/>
    <col min="22" max="22" width="63" bestFit="1" customWidth="1"/>
    <col min="23" max="23" width="28.5" bestFit="1" customWidth="1"/>
  </cols>
  <sheetData>
    <row r="3" spans="1:12" x14ac:dyDescent="0.2">
      <c r="A3" s="4" t="s">
        <v>481</v>
      </c>
      <c r="B3" s="4" t="s">
        <v>461</v>
      </c>
    </row>
    <row r="4" spans="1:12" x14ac:dyDescent="0.2">
      <c r="A4" s="4" t="s">
        <v>463</v>
      </c>
      <c r="B4" t="s">
        <v>19</v>
      </c>
      <c r="C4" t="s">
        <v>36</v>
      </c>
      <c r="D4" t="s">
        <v>53</v>
      </c>
      <c r="E4" t="s">
        <v>46</v>
      </c>
      <c r="F4" t="s">
        <v>41</v>
      </c>
      <c r="G4" t="s">
        <v>30</v>
      </c>
      <c r="H4" t="s">
        <v>152</v>
      </c>
      <c r="I4" t="s">
        <v>107</v>
      </c>
      <c r="J4" t="s">
        <v>165</v>
      </c>
      <c r="K4" t="s">
        <v>10</v>
      </c>
      <c r="L4" t="s">
        <v>462</v>
      </c>
    </row>
    <row r="5" spans="1:12" x14ac:dyDescent="0.2">
      <c r="A5" s="5"/>
      <c r="B5" s="3">
        <v>1</v>
      </c>
      <c r="C5" s="3"/>
      <c r="D5" s="3"/>
      <c r="E5" s="3"/>
      <c r="F5" s="3"/>
      <c r="G5" s="3"/>
      <c r="H5" s="3"/>
      <c r="I5" s="3"/>
      <c r="J5" s="3"/>
      <c r="K5" s="3"/>
      <c r="L5" s="3">
        <v>1</v>
      </c>
    </row>
    <row r="6" spans="1:12" x14ac:dyDescent="0.2">
      <c r="A6" s="5" t="s">
        <v>209</v>
      </c>
      <c r="B6" s="3">
        <v>3</v>
      </c>
      <c r="C6" s="3">
        <v>1</v>
      </c>
      <c r="D6" s="3"/>
      <c r="E6" s="3"/>
      <c r="F6" s="3"/>
      <c r="G6" s="3"/>
      <c r="H6" s="3"/>
      <c r="I6" s="3"/>
      <c r="J6" s="3"/>
      <c r="K6" s="3">
        <v>4</v>
      </c>
      <c r="L6" s="3">
        <v>8</v>
      </c>
    </row>
    <row r="7" spans="1:12" x14ac:dyDescent="0.2">
      <c r="A7" s="5" t="s">
        <v>95</v>
      </c>
      <c r="B7" s="3"/>
      <c r="C7" s="3"/>
      <c r="D7" s="3"/>
      <c r="E7" s="3"/>
      <c r="F7" s="3"/>
      <c r="G7" s="3"/>
      <c r="H7" s="3"/>
      <c r="I7" s="3"/>
      <c r="J7" s="3"/>
      <c r="K7" s="3">
        <v>1</v>
      </c>
      <c r="L7" s="3">
        <v>1</v>
      </c>
    </row>
    <row r="8" spans="1:12" x14ac:dyDescent="0.2">
      <c r="A8" s="5" t="s">
        <v>38</v>
      </c>
      <c r="B8" s="3">
        <v>7</v>
      </c>
      <c r="C8" s="3">
        <v>8</v>
      </c>
      <c r="D8" s="3">
        <v>1</v>
      </c>
      <c r="E8" s="3">
        <v>4</v>
      </c>
      <c r="F8" s="3"/>
      <c r="G8" s="3">
        <v>3</v>
      </c>
      <c r="H8" s="3">
        <v>1</v>
      </c>
      <c r="I8" s="3"/>
      <c r="J8" s="3"/>
      <c r="K8" s="3">
        <v>17</v>
      </c>
      <c r="L8" s="3">
        <v>41</v>
      </c>
    </row>
    <row r="9" spans="1:12" x14ac:dyDescent="0.2">
      <c r="A9" s="5" t="s">
        <v>113</v>
      </c>
      <c r="B9" s="3">
        <v>2</v>
      </c>
      <c r="C9" s="3">
        <v>1</v>
      </c>
      <c r="D9" s="3"/>
      <c r="E9" s="3">
        <v>3</v>
      </c>
      <c r="F9" s="3"/>
      <c r="G9" s="3"/>
      <c r="H9" s="3"/>
      <c r="I9" s="3"/>
      <c r="J9" s="3"/>
      <c r="K9" s="3">
        <v>5</v>
      </c>
      <c r="L9" s="3">
        <v>11</v>
      </c>
    </row>
    <row r="10" spans="1:12" x14ac:dyDescent="0.2">
      <c r="A10" s="5" t="s">
        <v>25</v>
      </c>
      <c r="B10" s="3">
        <v>15</v>
      </c>
      <c r="C10" s="3">
        <v>17</v>
      </c>
      <c r="D10" s="3">
        <v>12</v>
      </c>
      <c r="E10" s="3">
        <v>9</v>
      </c>
      <c r="F10" s="3"/>
      <c r="G10" s="3">
        <v>2</v>
      </c>
      <c r="H10" s="3">
        <v>1</v>
      </c>
      <c r="I10" s="3">
        <v>4</v>
      </c>
      <c r="J10" s="3">
        <v>7</v>
      </c>
      <c r="K10" s="3">
        <v>31</v>
      </c>
      <c r="L10" s="3">
        <v>98</v>
      </c>
    </row>
    <row r="11" spans="1:12" x14ac:dyDescent="0.2">
      <c r="A11" s="5" t="s">
        <v>13</v>
      </c>
      <c r="B11" s="3">
        <v>1</v>
      </c>
      <c r="C11" s="3">
        <v>1</v>
      </c>
      <c r="D11" s="3">
        <v>1</v>
      </c>
      <c r="E11" s="3">
        <v>2</v>
      </c>
      <c r="F11" s="3"/>
      <c r="G11" s="3"/>
      <c r="H11" s="3"/>
      <c r="I11" s="3"/>
      <c r="J11" s="3">
        <v>3</v>
      </c>
      <c r="K11" s="3">
        <v>4</v>
      </c>
      <c r="L11" s="3">
        <v>12</v>
      </c>
    </row>
    <row r="12" spans="1:12" x14ac:dyDescent="0.2">
      <c r="A12" s="5" t="s">
        <v>55</v>
      </c>
      <c r="B12" s="3">
        <v>5</v>
      </c>
      <c r="C12" s="3">
        <v>5</v>
      </c>
      <c r="D12" s="3">
        <v>3</v>
      </c>
      <c r="E12" s="3">
        <v>1</v>
      </c>
      <c r="F12" s="3"/>
      <c r="G12" s="3"/>
      <c r="H12" s="3"/>
      <c r="I12" s="3"/>
      <c r="J12" s="3"/>
      <c r="K12" s="3">
        <v>8</v>
      </c>
      <c r="L12" s="3">
        <v>22</v>
      </c>
    </row>
    <row r="13" spans="1:12" x14ac:dyDescent="0.2">
      <c r="A13" s="5" t="s">
        <v>42</v>
      </c>
      <c r="B13" s="3">
        <v>3</v>
      </c>
      <c r="C13" s="3">
        <v>2</v>
      </c>
      <c r="D13" s="3">
        <v>4</v>
      </c>
      <c r="E13" s="3">
        <v>1</v>
      </c>
      <c r="F13" s="3">
        <v>2</v>
      </c>
      <c r="G13" s="3"/>
      <c r="H13" s="3"/>
      <c r="I13" s="3"/>
      <c r="J13" s="3">
        <v>2</v>
      </c>
      <c r="K13" s="3">
        <v>13</v>
      </c>
      <c r="L13" s="3">
        <v>27</v>
      </c>
    </row>
    <row r="14" spans="1:12" x14ac:dyDescent="0.2">
      <c r="A14" s="5" t="s">
        <v>22</v>
      </c>
      <c r="B14" s="3">
        <v>6</v>
      </c>
      <c r="C14" s="3">
        <v>3</v>
      </c>
      <c r="D14" s="3">
        <v>4</v>
      </c>
      <c r="E14" s="3">
        <v>3</v>
      </c>
      <c r="F14" s="3"/>
      <c r="G14" s="3"/>
      <c r="H14" s="3"/>
      <c r="I14" s="3"/>
      <c r="J14" s="3">
        <v>3</v>
      </c>
      <c r="K14" s="3">
        <v>14</v>
      </c>
      <c r="L14" s="3">
        <v>33</v>
      </c>
    </row>
    <row r="15" spans="1:12" x14ac:dyDescent="0.2">
      <c r="A15" s="5" t="s">
        <v>85</v>
      </c>
      <c r="B15" s="3">
        <v>2</v>
      </c>
      <c r="C15" s="3">
        <v>2</v>
      </c>
      <c r="D15" s="3">
        <v>1</v>
      </c>
      <c r="E15" s="3"/>
      <c r="F15" s="3"/>
      <c r="G15" s="3"/>
      <c r="H15" s="3"/>
      <c r="I15" s="3"/>
      <c r="J15" s="3">
        <v>1</v>
      </c>
      <c r="K15" s="3">
        <v>2</v>
      </c>
      <c r="L15" s="3">
        <v>8</v>
      </c>
    </row>
    <row r="16" spans="1:12" x14ac:dyDescent="0.2">
      <c r="A16" s="5" t="s">
        <v>462</v>
      </c>
      <c r="B16" s="3">
        <v>45</v>
      </c>
      <c r="C16" s="3">
        <v>40</v>
      </c>
      <c r="D16" s="3">
        <v>26</v>
      </c>
      <c r="E16" s="3">
        <v>23</v>
      </c>
      <c r="F16" s="3">
        <v>2</v>
      </c>
      <c r="G16" s="3">
        <v>5</v>
      </c>
      <c r="H16" s="3">
        <v>2</v>
      </c>
      <c r="I16" s="3">
        <v>4</v>
      </c>
      <c r="J16" s="3">
        <v>16</v>
      </c>
      <c r="K16" s="3">
        <v>99</v>
      </c>
      <c r="L16" s="3">
        <v>262</v>
      </c>
    </row>
    <row r="21" spans="1:14" ht="16" thickBot="1" x14ac:dyDescent="0.25"/>
    <row r="22" spans="1:14" ht="16" thickBot="1" x14ac:dyDescent="0.25">
      <c r="B22" s="9"/>
      <c r="C22" s="9"/>
      <c r="D22" s="9"/>
      <c r="E22" s="9"/>
      <c r="F22" s="9"/>
      <c r="G22" s="9"/>
      <c r="H22" s="9"/>
      <c r="I22" s="9"/>
      <c r="J22" s="9"/>
      <c r="K22" s="9"/>
      <c r="L22" s="9"/>
      <c r="M22" s="9"/>
      <c r="N22" s="10"/>
    </row>
    <row r="23" spans="1:14" x14ac:dyDescent="0.2">
      <c r="A23" s="8"/>
      <c r="B23" s="164">
        <v>0</v>
      </c>
      <c r="C23" s="164">
        <v>75</v>
      </c>
      <c r="D23" s="164">
        <v>150</v>
      </c>
      <c r="E23" s="164">
        <v>200</v>
      </c>
      <c r="F23" s="164">
        <v>250</v>
      </c>
      <c r="G23" s="164">
        <v>300</v>
      </c>
      <c r="H23" s="164">
        <v>350</v>
      </c>
      <c r="I23" s="164">
        <v>400</v>
      </c>
      <c r="J23" s="164">
        <v>450</v>
      </c>
      <c r="K23" s="9">
        <v>500</v>
      </c>
      <c r="L23" s="9" t="s">
        <v>462</v>
      </c>
      <c r="M23" s="9"/>
      <c r="N23" s="10"/>
    </row>
    <row r="24" spans="1:14" x14ac:dyDescent="0.2">
      <c r="A24" s="48" t="s">
        <v>209</v>
      </c>
      <c r="B24" s="15"/>
      <c r="C24" s="15">
        <v>4</v>
      </c>
      <c r="D24" s="15">
        <v>3</v>
      </c>
      <c r="E24" s="15">
        <v>1</v>
      </c>
      <c r="F24" s="15"/>
      <c r="G24" s="15"/>
      <c r="H24" s="15"/>
      <c r="I24" s="15"/>
      <c r="J24" s="15"/>
      <c r="K24" s="15"/>
      <c r="L24" s="15">
        <v>8</v>
      </c>
      <c r="M24" s="15"/>
      <c r="N24" s="145">
        <f t="shared" ref="N24:N34" si="0">((B$23*B24)+(C$23*C24)+(D$23*D24)+(E$23*E24)+(F$23*F24)+(G$23*G24)+(H$23*H24)+(I$23*I24)+(J$23*J24)+(K$23*K24))/L24</f>
        <v>118.75</v>
      </c>
    </row>
    <row r="25" spans="1:14" x14ac:dyDescent="0.2">
      <c r="A25" s="11" t="s">
        <v>95</v>
      </c>
      <c r="B25" s="77"/>
      <c r="C25" s="77">
        <v>1</v>
      </c>
      <c r="D25" s="77"/>
      <c r="E25" s="77"/>
      <c r="F25" s="77"/>
      <c r="G25" s="77"/>
      <c r="H25" s="77"/>
      <c r="I25" s="77"/>
      <c r="J25" s="77"/>
      <c r="K25" s="77"/>
      <c r="L25" s="77">
        <v>1</v>
      </c>
      <c r="M25" s="77"/>
      <c r="N25" s="142">
        <f t="shared" si="0"/>
        <v>75</v>
      </c>
    </row>
    <row r="26" spans="1:14" x14ac:dyDescent="0.2">
      <c r="A26" s="11" t="s">
        <v>38</v>
      </c>
      <c r="B26" s="77"/>
      <c r="C26" s="77">
        <v>17</v>
      </c>
      <c r="D26" s="77">
        <v>7</v>
      </c>
      <c r="E26" s="77">
        <v>8</v>
      </c>
      <c r="F26" s="77">
        <v>1</v>
      </c>
      <c r="G26" s="77">
        <v>4</v>
      </c>
      <c r="H26" s="77"/>
      <c r="I26" s="77">
        <v>3</v>
      </c>
      <c r="J26" s="77">
        <v>1</v>
      </c>
      <c r="K26" s="77"/>
      <c r="L26" s="77">
        <v>41</v>
      </c>
      <c r="M26" s="77"/>
      <c r="N26" s="142">
        <f t="shared" si="0"/>
        <v>171.34146341463415</v>
      </c>
    </row>
    <row r="27" spans="1:14" x14ac:dyDescent="0.2">
      <c r="A27" s="11" t="s">
        <v>113</v>
      </c>
      <c r="B27" s="77"/>
      <c r="C27" s="77">
        <v>5</v>
      </c>
      <c r="D27" s="77">
        <v>2</v>
      </c>
      <c r="E27" s="77">
        <v>1</v>
      </c>
      <c r="F27" s="77"/>
      <c r="G27" s="77">
        <v>3</v>
      </c>
      <c r="H27" s="77"/>
      <c r="I27" s="77"/>
      <c r="J27" s="77"/>
      <c r="K27" s="77"/>
      <c r="L27" s="77">
        <v>11</v>
      </c>
      <c r="M27" s="77"/>
      <c r="N27" s="142">
        <f t="shared" si="0"/>
        <v>161.36363636363637</v>
      </c>
    </row>
    <row r="28" spans="1:14" x14ac:dyDescent="0.2">
      <c r="A28" s="48" t="s">
        <v>25</v>
      </c>
      <c r="B28" s="15">
        <v>7</v>
      </c>
      <c r="C28" s="15">
        <v>31</v>
      </c>
      <c r="D28" s="15">
        <v>15</v>
      </c>
      <c r="E28" s="15">
        <v>17</v>
      </c>
      <c r="F28" s="15">
        <v>12</v>
      </c>
      <c r="G28" s="15">
        <v>9</v>
      </c>
      <c r="H28" s="15"/>
      <c r="I28" s="15">
        <v>2</v>
      </c>
      <c r="J28" s="15">
        <v>1</v>
      </c>
      <c r="K28" s="15">
        <v>4</v>
      </c>
      <c r="L28" s="15">
        <v>98</v>
      </c>
      <c r="M28" s="15"/>
      <c r="N28" s="145">
        <f t="shared" si="0"/>
        <v>172.70408163265307</v>
      </c>
    </row>
    <row r="29" spans="1:14" x14ac:dyDescent="0.2">
      <c r="A29" s="11" t="s">
        <v>13</v>
      </c>
      <c r="B29" s="77">
        <v>3</v>
      </c>
      <c r="C29" s="77">
        <v>4</v>
      </c>
      <c r="D29" s="77">
        <v>1</v>
      </c>
      <c r="E29" s="77">
        <v>1</v>
      </c>
      <c r="F29" s="77">
        <v>1</v>
      </c>
      <c r="G29" s="77">
        <v>2</v>
      </c>
      <c r="H29" s="77"/>
      <c r="I29" s="77"/>
      <c r="J29" s="77"/>
      <c r="K29" s="77"/>
      <c r="L29" s="77">
        <v>12</v>
      </c>
      <c r="M29" s="77"/>
      <c r="N29" s="142">
        <f t="shared" si="0"/>
        <v>125</v>
      </c>
    </row>
    <row r="30" spans="1:14" x14ac:dyDescent="0.2">
      <c r="A30" s="11" t="s">
        <v>55</v>
      </c>
      <c r="B30" s="77"/>
      <c r="C30" s="77">
        <v>8</v>
      </c>
      <c r="D30" s="77">
        <v>5</v>
      </c>
      <c r="E30" s="77">
        <v>5</v>
      </c>
      <c r="F30" s="77">
        <v>3</v>
      </c>
      <c r="G30" s="77">
        <v>1</v>
      </c>
      <c r="H30" s="77"/>
      <c r="I30" s="77"/>
      <c r="J30" s="77"/>
      <c r="K30" s="77"/>
      <c r="L30" s="77">
        <v>22</v>
      </c>
      <c r="M30" s="77"/>
      <c r="N30" s="142">
        <f t="shared" si="0"/>
        <v>154.54545454545453</v>
      </c>
    </row>
    <row r="31" spans="1:14" x14ac:dyDescent="0.2">
      <c r="A31" s="11" t="s">
        <v>42</v>
      </c>
      <c r="B31" s="77">
        <v>2</v>
      </c>
      <c r="C31" s="77">
        <v>13</v>
      </c>
      <c r="D31" s="77">
        <v>3</v>
      </c>
      <c r="E31" s="77">
        <v>2</v>
      </c>
      <c r="F31" s="77">
        <v>4</v>
      </c>
      <c r="G31" s="77">
        <v>1</v>
      </c>
      <c r="H31" s="77">
        <v>2</v>
      </c>
      <c r="I31" s="77"/>
      <c r="J31" s="77"/>
      <c r="K31" s="77"/>
      <c r="L31" s="77">
        <v>27</v>
      </c>
      <c r="M31" s="77"/>
      <c r="N31" s="142">
        <f t="shared" si="0"/>
        <v>141.66666666666666</v>
      </c>
    </row>
    <row r="32" spans="1:14" x14ac:dyDescent="0.2">
      <c r="A32" s="11" t="s">
        <v>22</v>
      </c>
      <c r="B32" s="77">
        <v>3</v>
      </c>
      <c r="C32" s="77">
        <v>14</v>
      </c>
      <c r="D32" s="77">
        <v>6</v>
      </c>
      <c r="E32" s="77">
        <v>3</v>
      </c>
      <c r="F32" s="77">
        <v>4</v>
      </c>
      <c r="G32" s="77">
        <v>3</v>
      </c>
      <c r="H32" s="77"/>
      <c r="I32" s="77"/>
      <c r="J32" s="77"/>
      <c r="K32" s="77"/>
      <c r="L32" s="77">
        <v>33</v>
      </c>
      <c r="M32" s="77"/>
      <c r="N32" s="142">
        <f t="shared" si="0"/>
        <v>134.84848484848484</v>
      </c>
    </row>
    <row r="33" spans="1:14" x14ac:dyDescent="0.2">
      <c r="A33" s="11" t="s">
        <v>85</v>
      </c>
      <c r="B33" s="77">
        <v>1</v>
      </c>
      <c r="C33" s="77">
        <v>2</v>
      </c>
      <c r="D33" s="77">
        <v>2</v>
      </c>
      <c r="E33" s="77">
        <v>2</v>
      </c>
      <c r="F33" s="77">
        <v>1</v>
      </c>
      <c r="G33" s="77"/>
      <c r="H33" s="77"/>
      <c r="I33" s="77"/>
      <c r="J33" s="77"/>
      <c r="K33" s="77"/>
      <c r="L33" s="77">
        <v>8</v>
      </c>
      <c r="M33" s="77"/>
      <c r="N33" s="142">
        <f t="shared" si="0"/>
        <v>137.5</v>
      </c>
    </row>
    <row r="34" spans="1:14" ht="16" thickBot="1" x14ac:dyDescent="0.25">
      <c r="A34" s="73" t="s">
        <v>462</v>
      </c>
      <c r="B34" s="165">
        <v>16</v>
      </c>
      <c r="C34" s="165">
        <v>99</v>
      </c>
      <c r="D34" s="165">
        <v>45</v>
      </c>
      <c r="E34" s="165">
        <v>40</v>
      </c>
      <c r="F34" s="165">
        <v>26</v>
      </c>
      <c r="G34" s="165">
        <v>23</v>
      </c>
      <c r="H34" s="165">
        <v>2</v>
      </c>
      <c r="I34" s="165">
        <v>5</v>
      </c>
      <c r="J34" s="165">
        <v>2</v>
      </c>
      <c r="K34" s="165">
        <v>4</v>
      </c>
      <c r="L34" s="165">
        <v>262</v>
      </c>
      <c r="M34" s="165"/>
      <c r="N34" s="166">
        <f t="shared" si="0"/>
        <v>157.15648854961833</v>
      </c>
    </row>
    <row r="38" spans="1:14" x14ac:dyDescent="0.2">
      <c r="A38" t="s">
        <v>209</v>
      </c>
      <c r="B38">
        <v>8</v>
      </c>
    </row>
    <row r="39" spans="1:14" x14ac:dyDescent="0.2">
      <c r="A39" t="s">
        <v>95</v>
      </c>
      <c r="B39">
        <v>1</v>
      </c>
    </row>
    <row r="40" spans="1:14" x14ac:dyDescent="0.2">
      <c r="A40" t="s">
        <v>38</v>
      </c>
      <c r="B40">
        <v>41</v>
      </c>
    </row>
    <row r="41" spans="1:14" x14ac:dyDescent="0.2">
      <c r="A41" t="s">
        <v>113</v>
      </c>
      <c r="B41">
        <v>11</v>
      </c>
    </row>
    <row r="42" spans="1:14" x14ac:dyDescent="0.2">
      <c r="A42" t="s">
        <v>25</v>
      </c>
      <c r="B42">
        <v>98</v>
      </c>
    </row>
    <row r="43" spans="1:14" x14ac:dyDescent="0.2">
      <c r="A43" t="s">
        <v>13</v>
      </c>
      <c r="B43">
        <v>12</v>
      </c>
    </row>
    <row r="44" spans="1:14" x14ac:dyDescent="0.2">
      <c r="A44" t="s">
        <v>55</v>
      </c>
      <c r="B44">
        <v>22</v>
      </c>
    </row>
    <row r="45" spans="1:14" x14ac:dyDescent="0.2">
      <c r="A45" t="s">
        <v>42</v>
      </c>
      <c r="B45">
        <v>27</v>
      </c>
    </row>
    <row r="46" spans="1:14" x14ac:dyDescent="0.2">
      <c r="A46" t="s">
        <v>22</v>
      </c>
      <c r="B46">
        <v>33</v>
      </c>
    </row>
    <row r="47" spans="1:14" x14ac:dyDescent="0.2">
      <c r="A47" t="s">
        <v>85</v>
      </c>
      <c r="B47">
        <v>8</v>
      </c>
    </row>
    <row r="48" spans="1:14" x14ac:dyDescent="0.2">
      <c r="B48">
        <f>SUM(B38:B47)</f>
        <v>261</v>
      </c>
    </row>
  </sheetData>
  <pageMargins left="0.7" right="0.7" top="0.75" bottom="0.75" header="0.3" footer="0.3"/>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CF6F9-03BE-1645-89AE-1657CA4B8DF3}">
  <dimension ref="A3:C248"/>
  <sheetViews>
    <sheetView topLeftCell="A211" workbookViewId="0">
      <selection activeCell="B245" sqref="B245:C246"/>
    </sheetView>
  </sheetViews>
  <sheetFormatPr baseColWidth="10" defaultRowHeight="15" x14ac:dyDescent="0.2"/>
  <cols>
    <col min="1" max="1" width="111.6640625" bestFit="1" customWidth="1"/>
    <col min="2" max="2" width="84.1640625" bestFit="1" customWidth="1"/>
    <col min="3" max="3" width="24.1640625" bestFit="1" customWidth="1"/>
  </cols>
  <sheetData>
    <row r="3" spans="1:3" x14ac:dyDescent="0.2">
      <c r="A3" s="4" t="s">
        <v>463</v>
      </c>
      <c r="B3" t="s">
        <v>512</v>
      </c>
      <c r="C3" t="s">
        <v>481</v>
      </c>
    </row>
    <row r="4" spans="1:3" x14ac:dyDescent="0.2">
      <c r="A4" s="5" t="s">
        <v>6</v>
      </c>
      <c r="B4" s="3">
        <v>1</v>
      </c>
      <c r="C4" s="3">
        <v>1</v>
      </c>
    </row>
    <row r="5" spans="1:3" x14ac:dyDescent="0.2">
      <c r="A5" s="6" t="s">
        <v>19</v>
      </c>
      <c r="B5" s="3">
        <v>1</v>
      </c>
      <c r="C5" s="3">
        <v>1</v>
      </c>
    </row>
    <row r="6" spans="1:3" x14ac:dyDescent="0.2">
      <c r="A6" s="5" t="s">
        <v>358</v>
      </c>
      <c r="B6" s="3">
        <v>2</v>
      </c>
      <c r="C6" s="3">
        <v>2</v>
      </c>
    </row>
    <row r="7" spans="1:3" x14ac:dyDescent="0.2">
      <c r="A7" s="6" t="s">
        <v>19</v>
      </c>
      <c r="B7" s="3">
        <v>1</v>
      </c>
      <c r="C7" s="3">
        <v>1</v>
      </c>
    </row>
    <row r="8" spans="1:3" x14ac:dyDescent="0.2">
      <c r="A8" s="6" t="s">
        <v>165</v>
      </c>
      <c r="B8" s="3">
        <v>1</v>
      </c>
      <c r="C8" s="3">
        <v>1</v>
      </c>
    </row>
    <row r="9" spans="1:3" x14ac:dyDescent="0.2">
      <c r="A9" s="5" t="s">
        <v>117</v>
      </c>
      <c r="B9" s="3">
        <v>2</v>
      </c>
      <c r="C9" s="3">
        <v>2</v>
      </c>
    </row>
    <row r="10" spans="1:3" x14ac:dyDescent="0.2">
      <c r="A10" s="6" t="s">
        <v>36</v>
      </c>
      <c r="B10" s="3">
        <v>1</v>
      </c>
      <c r="C10" s="3">
        <v>1</v>
      </c>
    </row>
    <row r="11" spans="1:3" x14ac:dyDescent="0.2">
      <c r="A11" s="6" t="s">
        <v>10</v>
      </c>
      <c r="B11" s="3">
        <v>1</v>
      </c>
      <c r="C11" s="3">
        <v>1</v>
      </c>
    </row>
    <row r="12" spans="1:3" x14ac:dyDescent="0.2">
      <c r="A12" s="5" t="s">
        <v>84</v>
      </c>
      <c r="B12" s="3">
        <v>1</v>
      </c>
      <c r="C12" s="3">
        <v>1</v>
      </c>
    </row>
    <row r="13" spans="1:3" x14ac:dyDescent="0.2">
      <c r="A13" s="6" t="s">
        <v>36</v>
      </c>
      <c r="B13" s="3">
        <v>1</v>
      </c>
      <c r="C13" s="3">
        <v>1</v>
      </c>
    </row>
    <row r="14" spans="1:3" x14ac:dyDescent="0.2">
      <c r="A14" s="5" t="s">
        <v>134</v>
      </c>
      <c r="B14" s="3">
        <v>7</v>
      </c>
      <c r="C14" s="3">
        <v>7</v>
      </c>
    </row>
    <row r="15" spans="1:3" x14ac:dyDescent="0.2">
      <c r="A15" s="6" t="s">
        <v>19</v>
      </c>
      <c r="B15" s="3">
        <v>1</v>
      </c>
      <c r="C15" s="3">
        <v>1</v>
      </c>
    </row>
    <row r="16" spans="1:3" x14ac:dyDescent="0.2">
      <c r="A16" s="6" t="s">
        <v>36</v>
      </c>
      <c r="B16" s="3">
        <v>1</v>
      </c>
      <c r="C16" s="3">
        <v>1</v>
      </c>
    </row>
    <row r="17" spans="1:3" x14ac:dyDescent="0.2">
      <c r="A17" s="6" t="s">
        <v>46</v>
      </c>
      <c r="B17" s="3">
        <v>3</v>
      </c>
      <c r="C17" s="3">
        <v>3</v>
      </c>
    </row>
    <row r="18" spans="1:3" x14ac:dyDescent="0.2">
      <c r="A18" s="6" t="s">
        <v>10</v>
      </c>
      <c r="B18" s="3">
        <v>2</v>
      </c>
      <c r="C18" s="3">
        <v>2</v>
      </c>
    </row>
    <row r="19" spans="1:3" x14ac:dyDescent="0.2">
      <c r="A19" s="5" t="s">
        <v>403</v>
      </c>
      <c r="B19" s="3">
        <v>1</v>
      </c>
      <c r="C19" s="3">
        <v>1</v>
      </c>
    </row>
    <row r="20" spans="1:3" x14ac:dyDescent="0.2">
      <c r="A20" s="6" t="s">
        <v>19</v>
      </c>
      <c r="B20" s="3">
        <v>1</v>
      </c>
      <c r="C20" s="3">
        <v>1</v>
      </c>
    </row>
    <row r="21" spans="1:3" x14ac:dyDescent="0.2">
      <c r="A21" s="5" t="s">
        <v>387</v>
      </c>
      <c r="B21" s="3">
        <v>1</v>
      </c>
      <c r="C21" s="3">
        <v>1</v>
      </c>
    </row>
    <row r="22" spans="1:3" x14ac:dyDescent="0.2">
      <c r="A22" s="6" t="s">
        <v>10</v>
      </c>
      <c r="B22" s="3">
        <v>1</v>
      </c>
      <c r="C22" s="3">
        <v>1</v>
      </c>
    </row>
    <row r="23" spans="1:3" x14ac:dyDescent="0.2">
      <c r="A23" s="5" t="s">
        <v>126</v>
      </c>
      <c r="B23" s="3">
        <v>1</v>
      </c>
      <c r="C23" s="3">
        <v>1</v>
      </c>
    </row>
    <row r="24" spans="1:3" x14ac:dyDescent="0.2">
      <c r="A24" s="6" t="s">
        <v>36</v>
      </c>
      <c r="B24" s="3">
        <v>1</v>
      </c>
      <c r="C24" s="3">
        <v>1</v>
      </c>
    </row>
    <row r="25" spans="1:3" x14ac:dyDescent="0.2">
      <c r="A25" s="5" t="s">
        <v>326</v>
      </c>
      <c r="B25" s="3">
        <v>2</v>
      </c>
      <c r="C25" s="3">
        <v>2</v>
      </c>
    </row>
    <row r="26" spans="1:3" x14ac:dyDescent="0.2">
      <c r="A26" s="6" t="s">
        <v>165</v>
      </c>
      <c r="B26" s="3">
        <v>1</v>
      </c>
      <c r="C26" s="3">
        <v>1</v>
      </c>
    </row>
    <row r="27" spans="1:3" x14ac:dyDescent="0.2">
      <c r="A27" s="6" t="s">
        <v>10</v>
      </c>
      <c r="B27" s="3">
        <v>1</v>
      </c>
      <c r="C27" s="3">
        <v>1</v>
      </c>
    </row>
    <row r="28" spans="1:3" x14ac:dyDescent="0.2">
      <c r="A28" s="5" t="s">
        <v>32</v>
      </c>
      <c r="B28" s="3">
        <v>19</v>
      </c>
      <c r="C28" s="3">
        <v>19</v>
      </c>
    </row>
    <row r="29" spans="1:3" x14ac:dyDescent="0.2">
      <c r="A29" s="6" t="s">
        <v>19</v>
      </c>
      <c r="B29" s="3">
        <v>2</v>
      </c>
      <c r="C29" s="3">
        <v>2</v>
      </c>
    </row>
    <row r="30" spans="1:3" x14ac:dyDescent="0.2">
      <c r="A30" s="6" t="s">
        <v>36</v>
      </c>
      <c r="B30" s="3">
        <v>2</v>
      </c>
      <c r="C30" s="3">
        <v>2</v>
      </c>
    </row>
    <row r="31" spans="1:3" x14ac:dyDescent="0.2">
      <c r="A31" s="6" t="s">
        <v>53</v>
      </c>
      <c r="B31" s="3">
        <v>2</v>
      </c>
      <c r="C31" s="3">
        <v>2</v>
      </c>
    </row>
    <row r="32" spans="1:3" x14ac:dyDescent="0.2">
      <c r="A32" s="6" t="s">
        <v>46</v>
      </c>
      <c r="B32" s="3">
        <v>2</v>
      </c>
      <c r="C32" s="3">
        <v>2</v>
      </c>
    </row>
    <row r="33" spans="1:3" x14ac:dyDescent="0.2">
      <c r="A33" s="6" t="s">
        <v>30</v>
      </c>
      <c r="B33" s="3">
        <v>1</v>
      </c>
      <c r="C33" s="3">
        <v>1</v>
      </c>
    </row>
    <row r="34" spans="1:3" x14ac:dyDescent="0.2">
      <c r="A34" s="6" t="s">
        <v>165</v>
      </c>
      <c r="B34" s="3">
        <v>3</v>
      </c>
      <c r="C34" s="3">
        <v>3</v>
      </c>
    </row>
    <row r="35" spans="1:3" x14ac:dyDescent="0.2">
      <c r="A35" s="6" t="s">
        <v>10</v>
      </c>
      <c r="B35" s="3">
        <v>7</v>
      </c>
      <c r="C35" s="3">
        <v>7</v>
      </c>
    </row>
    <row r="36" spans="1:3" x14ac:dyDescent="0.2">
      <c r="A36" s="5" t="s">
        <v>275</v>
      </c>
      <c r="B36" s="3">
        <v>1</v>
      </c>
      <c r="C36" s="3">
        <v>1</v>
      </c>
    </row>
    <row r="37" spans="1:3" x14ac:dyDescent="0.2">
      <c r="A37" s="6" t="s">
        <v>30</v>
      </c>
      <c r="B37" s="3">
        <v>1</v>
      </c>
      <c r="C37" s="3">
        <v>1</v>
      </c>
    </row>
    <row r="38" spans="1:3" x14ac:dyDescent="0.2">
      <c r="A38" s="5" t="s">
        <v>112</v>
      </c>
      <c r="B38" s="3">
        <v>1</v>
      </c>
      <c r="C38" s="3">
        <v>1</v>
      </c>
    </row>
    <row r="39" spans="1:3" x14ac:dyDescent="0.2">
      <c r="A39" s="6" t="s">
        <v>46</v>
      </c>
      <c r="B39" s="3">
        <v>1</v>
      </c>
      <c r="C39" s="3">
        <v>1</v>
      </c>
    </row>
    <row r="40" spans="1:3" x14ac:dyDescent="0.2">
      <c r="A40" s="5" t="s">
        <v>219</v>
      </c>
      <c r="B40" s="3">
        <v>1</v>
      </c>
      <c r="C40" s="3">
        <v>1</v>
      </c>
    </row>
    <row r="41" spans="1:3" x14ac:dyDescent="0.2">
      <c r="A41" s="6" t="s">
        <v>10</v>
      </c>
      <c r="B41" s="3">
        <v>1</v>
      </c>
      <c r="C41" s="3">
        <v>1</v>
      </c>
    </row>
    <row r="42" spans="1:3" x14ac:dyDescent="0.2">
      <c r="A42" s="5" t="s">
        <v>269</v>
      </c>
      <c r="B42" s="3">
        <v>2</v>
      </c>
      <c r="C42" s="3">
        <v>2</v>
      </c>
    </row>
    <row r="43" spans="1:3" x14ac:dyDescent="0.2">
      <c r="A43" s="6" t="s">
        <v>46</v>
      </c>
      <c r="B43" s="3">
        <v>1</v>
      </c>
      <c r="C43" s="3">
        <v>1</v>
      </c>
    </row>
    <row r="44" spans="1:3" x14ac:dyDescent="0.2">
      <c r="A44" s="6" t="s">
        <v>10</v>
      </c>
      <c r="B44" s="3">
        <v>1</v>
      </c>
      <c r="C44" s="3">
        <v>1</v>
      </c>
    </row>
    <row r="45" spans="1:3" x14ac:dyDescent="0.2">
      <c r="A45" s="5" t="s">
        <v>320</v>
      </c>
      <c r="B45" s="3">
        <v>1</v>
      </c>
      <c r="C45" s="3">
        <v>1</v>
      </c>
    </row>
    <row r="46" spans="1:3" x14ac:dyDescent="0.2">
      <c r="A46" s="6" t="s">
        <v>19</v>
      </c>
      <c r="B46" s="3">
        <v>1</v>
      </c>
      <c r="C46" s="3">
        <v>1</v>
      </c>
    </row>
    <row r="47" spans="1:3" x14ac:dyDescent="0.2">
      <c r="A47" s="5" t="s">
        <v>224</v>
      </c>
      <c r="B47" s="3">
        <v>2</v>
      </c>
      <c r="C47" s="3">
        <v>2</v>
      </c>
    </row>
    <row r="48" spans="1:3" x14ac:dyDescent="0.2">
      <c r="A48" s="6" t="s">
        <v>19</v>
      </c>
      <c r="B48" s="3">
        <v>1</v>
      </c>
      <c r="C48" s="3">
        <v>1</v>
      </c>
    </row>
    <row r="49" spans="1:3" x14ac:dyDescent="0.2">
      <c r="A49" s="6" t="s">
        <v>165</v>
      </c>
      <c r="B49" s="3">
        <v>1</v>
      </c>
      <c r="C49" s="3">
        <v>1</v>
      </c>
    </row>
    <row r="50" spans="1:3" x14ac:dyDescent="0.2">
      <c r="A50" s="5" t="s">
        <v>352</v>
      </c>
      <c r="B50" s="3">
        <v>2</v>
      </c>
      <c r="C50" s="3">
        <v>2</v>
      </c>
    </row>
    <row r="51" spans="1:3" x14ac:dyDescent="0.2">
      <c r="A51" s="6" t="s">
        <v>36</v>
      </c>
      <c r="B51" s="3">
        <v>1</v>
      </c>
      <c r="C51" s="3">
        <v>1</v>
      </c>
    </row>
    <row r="52" spans="1:3" x14ac:dyDescent="0.2">
      <c r="A52" s="6" t="s">
        <v>53</v>
      </c>
      <c r="B52" s="3">
        <v>1</v>
      </c>
      <c r="C52" s="3">
        <v>1</v>
      </c>
    </row>
    <row r="53" spans="1:3" x14ac:dyDescent="0.2">
      <c r="A53" s="5" t="s">
        <v>122</v>
      </c>
      <c r="B53" s="3">
        <v>4</v>
      </c>
      <c r="C53" s="3">
        <v>4</v>
      </c>
    </row>
    <row r="54" spans="1:3" x14ac:dyDescent="0.2">
      <c r="A54" s="6" t="s">
        <v>19</v>
      </c>
      <c r="B54" s="3">
        <v>1</v>
      </c>
      <c r="C54" s="3">
        <v>1</v>
      </c>
    </row>
    <row r="55" spans="1:3" x14ac:dyDescent="0.2">
      <c r="A55" s="6" t="s">
        <v>36</v>
      </c>
      <c r="B55" s="3">
        <v>1</v>
      </c>
      <c r="C55" s="3">
        <v>1</v>
      </c>
    </row>
    <row r="56" spans="1:3" x14ac:dyDescent="0.2">
      <c r="A56" s="6" t="s">
        <v>46</v>
      </c>
      <c r="B56" s="3">
        <v>1</v>
      </c>
      <c r="C56" s="3">
        <v>1</v>
      </c>
    </row>
    <row r="57" spans="1:3" x14ac:dyDescent="0.2">
      <c r="A57" s="6" t="s">
        <v>10</v>
      </c>
      <c r="B57" s="3">
        <v>1</v>
      </c>
      <c r="C57" s="3">
        <v>1</v>
      </c>
    </row>
    <row r="58" spans="1:3" x14ac:dyDescent="0.2">
      <c r="A58" s="5" t="s">
        <v>37</v>
      </c>
      <c r="B58" s="3">
        <v>35</v>
      </c>
      <c r="C58" s="3">
        <v>35</v>
      </c>
    </row>
    <row r="59" spans="1:3" x14ac:dyDescent="0.2">
      <c r="A59" s="6" t="s">
        <v>19</v>
      </c>
      <c r="B59" s="3">
        <v>3</v>
      </c>
      <c r="C59" s="3">
        <v>3</v>
      </c>
    </row>
    <row r="60" spans="1:3" x14ac:dyDescent="0.2">
      <c r="A60" s="6" t="s">
        <v>36</v>
      </c>
      <c r="B60" s="3">
        <v>9</v>
      </c>
      <c r="C60" s="3">
        <v>9</v>
      </c>
    </row>
    <row r="61" spans="1:3" x14ac:dyDescent="0.2">
      <c r="A61" s="6" t="s">
        <v>53</v>
      </c>
      <c r="B61" s="3">
        <v>4</v>
      </c>
      <c r="C61" s="3">
        <v>4</v>
      </c>
    </row>
    <row r="62" spans="1:3" x14ac:dyDescent="0.2">
      <c r="A62" s="6" t="s">
        <v>46</v>
      </c>
      <c r="B62" s="3">
        <v>3</v>
      </c>
      <c r="C62" s="3">
        <v>3</v>
      </c>
    </row>
    <row r="63" spans="1:3" x14ac:dyDescent="0.2">
      <c r="A63" s="6" t="s">
        <v>41</v>
      </c>
      <c r="B63" s="3">
        <v>1</v>
      </c>
      <c r="C63" s="3">
        <v>1</v>
      </c>
    </row>
    <row r="64" spans="1:3" x14ac:dyDescent="0.2">
      <c r="A64" s="6" t="s">
        <v>107</v>
      </c>
      <c r="B64" s="3">
        <v>1</v>
      </c>
      <c r="C64" s="3">
        <v>1</v>
      </c>
    </row>
    <row r="65" spans="1:3" x14ac:dyDescent="0.2">
      <c r="A65" s="6" t="s">
        <v>165</v>
      </c>
      <c r="B65" s="3">
        <v>2</v>
      </c>
      <c r="C65" s="3">
        <v>2</v>
      </c>
    </row>
    <row r="66" spans="1:3" x14ac:dyDescent="0.2">
      <c r="A66" s="6" t="s">
        <v>10</v>
      </c>
      <c r="B66" s="3">
        <v>12</v>
      </c>
      <c r="C66" s="3">
        <v>12</v>
      </c>
    </row>
    <row r="67" spans="1:3" x14ac:dyDescent="0.2">
      <c r="A67" s="5" t="s">
        <v>48</v>
      </c>
      <c r="B67" s="3">
        <v>4</v>
      </c>
      <c r="C67" s="3">
        <v>4</v>
      </c>
    </row>
    <row r="68" spans="1:3" x14ac:dyDescent="0.2">
      <c r="A68" s="6" t="s">
        <v>46</v>
      </c>
      <c r="B68" s="3">
        <v>2</v>
      </c>
      <c r="C68" s="3">
        <v>2</v>
      </c>
    </row>
    <row r="69" spans="1:3" x14ac:dyDescent="0.2">
      <c r="A69" s="6" t="s">
        <v>10</v>
      </c>
      <c r="B69" s="3">
        <v>2</v>
      </c>
      <c r="C69" s="3">
        <v>2</v>
      </c>
    </row>
    <row r="70" spans="1:3" x14ac:dyDescent="0.2">
      <c r="A70" s="5" t="s">
        <v>153</v>
      </c>
      <c r="B70" s="3">
        <v>1</v>
      </c>
      <c r="C70" s="3">
        <v>1</v>
      </c>
    </row>
    <row r="71" spans="1:3" x14ac:dyDescent="0.2">
      <c r="A71" s="6" t="s">
        <v>152</v>
      </c>
      <c r="B71" s="3">
        <v>1</v>
      </c>
      <c r="C71" s="3">
        <v>1</v>
      </c>
    </row>
    <row r="72" spans="1:3" x14ac:dyDescent="0.2">
      <c r="A72" s="5" t="s">
        <v>212</v>
      </c>
      <c r="B72" s="3">
        <v>1</v>
      </c>
      <c r="C72" s="3">
        <v>1</v>
      </c>
    </row>
    <row r="73" spans="1:3" x14ac:dyDescent="0.2">
      <c r="A73" s="6" t="s">
        <v>19</v>
      </c>
      <c r="B73" s="3">
        <v>1</v>
      </c>
      <c r="C73" s="3">
        <v>1</v>
      </c>
    </row>
    <row r="74" spans="1:3" x14ac:dyDescent="0.2">
      <c r="A74" s="5" t="s">
        <v>77</v>
      </c>
      <c r="B74" s="3">
        <v>16</v>
      </c>
      <c r="C74" s="3">
        <v>16</v>
      </c>
    </row>
    <row r="75" spans="1:3" x14ac:dyDescent="0.2">
      <c r="A75" s="6" t="s">
        <v>19</v>
      </c>
      <c r="B75" s="3">
        <v>2</v>
      </c>
      <c r="C75" s="3">
        <v>2</v>
      </c>
    </row>
    <row r="76" spans="1:3" x14ac:dyDescent="0.2">
      <c r="A76" s="6" t="s">
        <v>36</v>
      </c>
      <c r="B76" s="3">
        <v>3</v>
      </c>
      <c r="C76" s="3">
        <v>3</v>
      </c>
    </row>
    <row r="77" spans="1:3" x14ac:dyDescent="0.2">
      <c r="A77" s="6" t="s">
        <v>53</v>
      </c>
      <c r="B77" s="3">
        <v>1</v>
      </c>
      <c r="C77" s="3">
        <v>1</v>
      </c>
    </row>
    <row r="78" spans="1:3" x14ac:dyDescent="0.2">
      <c r="A78" s="6" t="s">
        <v>46</v>
      </c>
      <c r="B78" s="3">
        <v>1</v>
      </c>
      <c r="C78" s="3">
        <v>1</v>
      </c>
    </row>
    <row r="79" spans="1:3" x14ac:dyDescent="0.2">
      <c r="A79" s="6" t="s">
        <v>41</v>
      </c>
      <c r="B79" s="3">
        <v>1</v>
      </c>
      <c r="C79" s="3">
        <v>1</v>
      </c>
    </row>
    <row r="80" spans="1:3" x14ac:dyDescent="0.2">
      <c r="A80" s="6" t="s">
        <v>107</v>
      </c>
      <c r="B80" s="3">
        <v>1</v>
      </c>
      <c r="C80" s="3">
        <v>1</v>
      </c>
    </row>
    <row r="81" spans="1:3" x14ac:dyDescent="0.2">
      <c r="A81" s="6" t="s">
        <v>165</v>
      </c>
      <c r="B81" s="3">
        <v>2</v>
      </c>
      <c r="C81" s="3">
        <v>2</v>
      </c>
    </row>
    <row r="82" spans="1:3" x14ac:dyDescent="0.2">
      <c r="A82" s="6" t="s">
        <v>10</v>
      </c>
      <c r="B82" s="3">
        <v>5</v>
      </c>
      <c r="C82" s="3">
        <v>5</v>
      </c>
    </row>
    <row r="83" spans="1:3" x14ac:dyDescent="0.2">
      <c r="A83" s="5" t="s">
        <v>54</v>
      </c>
      <c r="B83" s="3">
        <v>1</v>
      </c>
      <c r="C83" s="3">
        <v>1</v>
      </c>
    </row>
    <row r="84" spans="1:3" x14ac:dyDescent="0.2">
      <c r="A84" s="6" t="s">
        <v>53</v>
      </c>
      <c r="B84" s="3">
        <v>1</v>
      </c>
      <c r="C84" s="3">
        <v>1</v>
      </c>
    </row>
    <row r="85" spans="1:3" x14ac:dyDescent="0.2">
      <c r="A85" s="5" t="s">
        <v>374</v>
      </c>
      <c r="B85" s="3">
        <v>1</v>
      </c>
      <c r="C85" s="3">
        <v>1</v>
      </c>
    </row>
    <row r="86" spans="1:3" x14ac:dyDescent="0.2">
      <c r="A86" s="6" t="s">
        <v>36</v>
      </c>
      <c r="B86" s="3">
        <v>1</v>
      </c>
      <c r="C86" s="3">
        <v>1</v>
      </c>
    </row>
    <row r="87" spans="1:3" x14ac:dyDescent="0.2">
      <c r="A87" s="5" t="s">
        <v>229</v>
      </c>
      <c r="B87" s="3">
        <v>1</v>
      </c>
      <c r="C87" s="3">
        <v>1</v>
      </c>
    </row>
    <row r="88" spans="1:3" x14ac:dyDescent="0.2">
      <c r="A88" s="6" t="s">
        <v>107</v>
      </c>
      <c r="B88" s="3">
        <v>1</v>
      </c>
      <c r="C88" s="3">
        <v>1</v>
      </c>
    </row>
    <row r="89" spans="1:3" x14ac:dyDescent="0.2">
      <c r="A89" s="5" t="s">
        <v>143</v>
      </c>
      <c r="B89" s="3">
        <v>3</v>
      </c>
      <c r="C89" s="3">
        <v>3</v>
      </c>
    </row>
    <row r="90" spans="1:3" x14ac:dyDescent="0.2">
      <c r="A90" s="6" t="s">
        <v>19</v>
      </c>
      <c r="B90" s="3">
        <v>1</v>
      </c>
      <c r="C90" s="3">
        <v>1</v>
      </c>
    </row>
    <row r="91" spans="1:3" x14ac:dyDescent="0.2">
      <c r="A91" s="6" t="s">
        <v>36</v>
      </c>
      <c r="B91" s="3">
        <v>2</v>
      </c>
      <c r="C91" s="3">
        <v>2</v>
      </c>
    </row>
    <row r="92" spans="1:3" x14ac:dyDescent="0.2">
      <c r="A92" s="5" t="s">
        <v>311</v>
      </c>
      <c r="B92" s="3">
        <v>2</v>
      </c>
      <c r="C92" s="3">
        <v>2</v>
      </c>
    </row>
    <row r="93" spans="1:3" x14ac:dyDescent="0.2">
      <c r="A93" s="6" t="s">
        <v>19</v>
      </c>
      <c r="B93" s="3">
        <v>1</v>
      </c>
      <c r="C93" s="3">
        <v>1</v>
      </c>
    </row>
    <row r="94" spans="1:3" x14ac:dyDescent="0.2">
      <c r="A94" s="6" t="s">
        <v>10</v>
      </c>
      <c r="B94" s="3">
        <v>1</v>
      </c>
      <c r="C94" s="3">
        <v>1</v>
      </c>
    </row>
    <row r="95" spans="1:3" x14ac:dyDescent="0.2">
      <c r="A95" s="5" t="s">
        <v>129</v>
      </c>
      <c r="B95" s="3">
        <v>4</v>
      </c>
      <c r="C95" s="3">
        <v>4</v>
      </c>
    </row>
    <row r="96" spans="1:3" x14ac:dyDescent="0.2">
      <c r="A96" s="6" t="s">
        <v>36</v>
      </c>
      <c r="B96" s="3">
        <v>1</v>
      </c>
      <c r="C96" s="3">
        <v>1</v>
      </c>
    </row>
    <row r="97" spans="1:3" x14ac:dyDescent="0.2">
      <c r="A97" s="6" t="s">
        <v>30</v>
      </c>
      <c r="B97" s="3">
        <v>1</v>
      </c>
      <c r="C97" s="3">
        <v>1</v>
      </c>
    </row>
    <row r="98" spans="1:3" x14ac:dyDescent="0.2">
      <c r="A98" s="6" t="s">
        <v>10</v>
      </c>
      <c r="B98" s="3">
        <v>2</v>
      </c>
      <c r="C98" s="3">
        <v>2</v>
      </c>
    </row>
    <row r="99" spans="1:3" x14ac:dyDescent="0.2">
      <c r="A99" s="5" t="s">
        <v>197</v>
      </c>
      <c r="B99" s="3">
        <v>5</v>
      </c>
      <c r="C99" s="3">
        <v>5</v>
      </c>
    </row>
    <row r="100" spans="1:3" x14ac:dyDescent="0.2">
      <c r="A100" s="6" t="s">
        <v>53</v>
      </c>
      <c r="B100" s="3">
        <v>2</v>
      </c>
      <c r="C100" s="3">
        <v>2</v>
      </c>
    </row>
    <row r="101" spans="1:3" x14ac:dyDescent="0.2">
      <c r="A101" s="6" t="s">
        <v>46</v>
      </c>
      <c r="B101" s="3">
        <v>1</v>
      </c>
      <c r="C101" s="3">
        <v>1</v>
      </c>
    </row>
    <row r="102" spans="1:3" x14ac:dyDescent="0.2">
      <c r="A102" s="6" t="s">
        <v>30</v>
      </c>
      <c r="B102" s="3">
        <v>1</v>
      </c>
      <c r="C102" s="3">
        <v>1</v>
      </c>
    </row>
    <row r="103" spans="1:3" x14ac:dyDescent="0.2">
      <c r="A103" s="6" t="s">
        <v>10</v>
      </c>
      <c r="B103" s="3">
        <v>1</v>
      </c>
      <c r="C103" s="3">
        <v>1</v>
      </c>
    </row>
    <row r="104" spans="1:3" x14ac:dyDescent="0.2">
      <c r="A104" s="5" t="s">
        <v>424</v>
      </c>
      <c r="B104" s="3">
        <v>1</v>
      </c>
      <c r="C104" s="3">
        <v>1</v>
      </c>
    </row>
    <row r="105" spans="1:3" x14ac:dyDescent="0.2">
      <c r="A105" s="6" t="s">
        <v>19</v>
      </c>
      <c r="B105" s="3">
        <v>1</v>
      </c>
      <c r="C105" s="3">
        <v>1</v>
      </c>
    </row>
    <row r="106" spans="1:3" x14ac:dyDescent="0.2">
      <c r="A106" s="5" t="s">
        <v>146</v>
      </c>
      <c r="B106" s="3">
        <v>3</v>
      </c>
      <c r="C106" s="3">
        <v>3</v>
      </c>
    </row>
    <row r="107" spans="1:3" x14ac:dyDescent="0.2">
      <c r="A107" s="6" t="s">
        <v>19</v>
      </c>
      <c r="B107" s="3">
        <v>1</v>
      </c>
      <c r="C107" s="3">
        <v>1</v>
      </c>
    </row>
    <row r="108" spans="1:3" x14ac:dyDescent="0.2">
      <c r="A108" s="6" t="s">
        <v>53</v>
      </c>
      <c r="B108" s="3">
        <v>1</v>
      </c>
      <c r="C108" s="3">
        <v>1</v>
      </c>
    </row>
    <row r="109" spans="1:3" x14ac:dyDescent="0.2">
      <c r="A109" s="6" t="s">
        <v>46</v>
      </c>
      <c r="B109" s="3">
        <v>1</v>
      </c>
      <c r="C109" s="3">
        <v>1</v>
      </c>
    </row>
    <row r="110" spans="1:3" x14ac:dyDescent="0.2">
      <c r="A110" s="5" t="s">
        <v>62</v>
      </c>
      <c r="B110" s="3">
        <v>5</v>
      </c>
      <c r="C110" s="3">
        <v>5</v>
      </c>
    </row>
    <row r="111" spans="1:3" x14ac:dyDescent="0.2">
      <c r="A111" s="6" t="s">
        <v>19</v>
      </c>
      <c r="B111" s="3">
        <v>2</v>
      </c>
      <c r="C111" s="3">
        <v>2</v>
      </c>
    </row>
    <row r="112" spans="1:3" x14ac:dyDescent="0.2">
      <c r="A112" s="6" t="s">
        <v>53</v>
      </c>
      <c r="B112" s="3">
        <v>1</v>
      </c>
      <c r="C112" s="3">
        <v>1</v>
      </c>
    </row>
    <row r="113" spans="1:3" x14ac:dyDescent="0.2">
      <c r="A113" s="6" t="s">
        <v>165</v>
      </c>
      <c r="B113" s="3">
        <v>1</v>
      </c>
      <c r="C113" s="3">
        <v>1</v>
      </c>
    </row>
    <row r="114" spans="1:3" x14ac:dyDescent="0.2">
      <c r="A114" s="6" t="s">
        <v>10</v>
      </c>
      <c r="B114" s="3">
        <v>1</v>
      </c>
      <c r="C114" s="3">
        <v>1</v>
      </c>
    </row>
    <row r="115" spans="1:3" x14ac:dyDescent="0.2">
      <c r="A115" s="5" t="s">
        <v>11</v>
      </c>
      <c r="B115" s="3">
        <v>115</v>
      </c>
      <c r="C115" s="3">
        <v>115</v>
      </c>
    </row>
    <row r="116" spans="1:3" x14ac:dyDescent="0.2">
      <c r="A116" s="6" t="s">
        <v>19</v>
      </c>
      <c r="B116" s="3">
        <v>20</v>
      </c>
      <c r="C116" s="3">
        <v>20</v>
      </c>
    </row>
    <row r="117" spans="1:3" x14ac:dyDescent="0.2">
      <c r="A117" s="6" t="s">
        <v>36</v>
      </c>
      <c r="B117" s="3">
        <v>11</v>
      </c>
      <c r="C117" s="3">
        <v>11</v>
      </c>
    </row>
    <row r="118" spans="1:3" x14ac:dyDescent="0.2">
      <c r="A118" s="6" t="s">
        <v>53</v>
      </c>
      <c r="B118" s="3">
        <v>12</v>
      </c>
      <c r="C118" s="3">
        <v>12</v>
      </c>
    </row>
    <row r="119" spans="1:3" x14ac:dyDescent="0.2">
      <c r="A119" s="6" t="s">
        <v>46</v>
      </c>
      <c r="B119" s="3">
        <v>6</v>
      </c>
      <c r="C119" s="3">
        <v>6</v>
      </c>
    </row>
    <row r="120" spans="1:3" x14ac:dyDescent="0.2">
      <c r="A120" s="6" t="s">
        <v>30</v>
      </c>
      <c r="B120" s="3">
        <v>1</v>
      </c>
      <c r="C120" s="3">
        <v>1</v>
      </c>
    </row>
    <row r="121" spans="1:3" x14ac:dyDescent="0.2">
      <c r="A121" s="6" t="s">
        <v>152</v>
      </c>
      <c r="B121" s="3">
        <v>1</v>
      </c>
      <c r="C121" s="3">
        <v>1</v>
      </c>
    </row>
    <row r="122" spans="1:3" x14ac:dyDescent="0.2">
      <c r="A122" s="6" t="s">
        <v>107</v>
      </c>
      <c r="B122" s="3">
        <v>1</v>
      </c>
      <c r="C122" s="3">
        <v>1</v>
      </c>
    </row>
    <row r="123" spans="1:3" x14ac:dyDescent="0.2">
      <c r="A123" s="6" t="s">
        <v>165</v>
      </c>
      <c r="B123" s="3">
        <v>5</v>
      </c>
      <c r="C123" s="3">
        <v>5</v>
      </c>
    </row>
    <row r="124" spans="1:3" x14ac:dyDescent="0.2">
      <c r="A124" s="6" t="s">
        <v>10</v>
      </c>
      <c r="B124" s="3">
        <v>58</v>
      </c>
      <c r="C124" s="3">
        <v>58</v>
      </c>
    </row>
    <row r="125" spans="1:3" x14ac:dyDescent="0.2">
      <c r="A125" s="5" t="s">
        <v>20</v>
      </c>
      <c r="B125" s="3">
        <v>13</v>
      </c>
      <c r="C125" s="3">
        <v>13</v>
      </c>
    </row>
    <row r="126" spans="1:3" x14ac:dyDescent="0.2">
      <c r="A126" s="6" t="s">
        <v>19</v>
      </c>
      <c r="B126" s="3">
        <v>4</v>
      </c>
      <c r="C126" s="3">
        <v>4</v>
      </c>
    </row>
    <row r="127" spans="1:3" x14ac:dyDescent="0.2">
      <c r="A127" s="6" t="s">
        <v>36</v>
      </c>
      <c r="B127" s="3">
        <v>5</v>
      </c>
      <c r="C127" s="3">
        <v>5</v>
      </c>
    </row>
    <row r="128" spans="1:3" x14ac:dyDescent="0.2">
      <c r="A128" s="6" t="s">
        <v>53</v>
      </c>
      <c r="B128" s="3">
        <v>1</v>
      </c>
      <c r="C128" s="3">
        <v>1</v>
      </c>
    </row>
    <row r="129" spans="1:3" x14ac:dyDescent="0.2">
      <c r="A129" s="6" t="s">
        <v>46</v>
      </c>
      <c r="B129" s="3">
        <v>1</v>
      </c>
      <c r="C129" s="3">
        <v>1</v>
      </c>
    </row>
    <row r="130" spans="1:3" x14ac:dyDescent="0.2">
      <c r="A130" s="6" t="s">
        <v>10</v>
      </c>
      <c r="B130" s="3">
        <v>2</v>
      </c>
      <c r="C130" s="3">
        <v>2</v>
      </c>
    </row>
    <row r="131" spans="1:3" x14ac:dyDescent="0.2">
      <c r="A131" s="5" t="s">
        <v>462</v>
      </c>
      <c r="B131" s="3">
        <v>262</v>
      </c>
      <c r="C131" s="3">
        <v>262</v>
      </c>
    </row>
    <row r="139" spans="1:3" x14ac:dyDescent="0.2">
      <c r="A139" t="s">
        <v>463</v>
      </c>
      <c r="B139" t="s">
        <v>512</v>
      </c>
      <c r="C139" t="s">
        <v>513</v>
      </c>
    </row>
    <row r="140" spans="1:3" x14ac:dyDescent="0.2">
      <c r="A140">
        <v>150</v>
      </c>
      <c r="B140">
        <v>1</v>
      </c>
      <c r="C140">
        <f>A140*B140</f>
        <v>150</v>
      </c>
    </row>
    <row r="141" spans="1:3" x14ac:dyDescent="0.2">
      <c r="A141">
        <v>150</v>
      </c>
      <c r="B141">
        <v>1</v>
      </c>
      <c r="C141">
        <f t="shared" ref="C141:C204" si="0">A141*B141</f>
        <v>150</v>
      </c>
    </row>
    <row r="142" spans="1:3" x14ac:dyDescent="0.2">
      <c r="A142">
        <v>150</v>
      </c>
      <c r="B142">
        <v>1</v>
      </c>
      <c r="C142">
        <f t="shared" si="0"/>
        <v>150</v>
      </c>
    </row>
    <row r="143" spans="1:3" x14ac:dyDescent="0.2">
      <c r="A143">
        <v>150</v>
      </c>
      <c r="B143">
        <v>1</v>
      </c>
      <c r="C143">
        <f t="shared" si="0"/>
        <v>150</v>
      </c>
    </row>
    <row r="144" spans="1:3" x14ac:dyDescent="0.2">
      <c r="A144">
        <v>150</v>
      </c>
      <c r="B144">
        <v>2</v>
      </c>
      <c r="C144">
        <f t="shared" si="0"/>
        <v>300</v>
      </c>
    </row>
    <row r="145" spans="1:3" x14ac:dyDescent="0.2">
      <c r="A145">
        <v>150</v>
      </c>
      <c r="B145">
        <v>1</v>
      </c>
      <c r="C145">
        <f t="shared" si="0"/>
        <v>150</v>
      </c>
    </row>
    <row r="146" spans="1:3" x14ac:dyDescent="0.2">
      <c r="A146">
        <v>150</v>
      </c>
      <c r="B146">
        <v>1</v>
      </c>
      <c r="C146">
        <f t="shared" si="0"/>
        <v>150</v>
      </c>
    </row>
    <row r="147" spans="1:3" x14ac:dyDescent="0.2">
      <c r="A147">
        <v>150</v>
      </c>
      <c r="B147">
        <v>1</v>
      </c>
      <c r="C147">
        <f t="shared" si="0"/>
        <v>150</v>
      </c>
    </row>
    <row r="148" spans="1:3" x14ac:dyDescent="0.2">
      <c r="A148">
        <v>150</v>
      </c>
      <c r="B148">
        <v>3</v>
      </c>
      <c r="C148">
        <f t="shared" si="0"/>
        <v>450</v>
      </c>
    </row>
    <row r="149" spans="1:3" x14ac:dyDescent="0.2">
      <c r="A149">
        <v>150</v>
      </c>
      <c r="B149">
        <v>1</v>
      </c>
      <c r="C149">
        <f t="shared" si="0"/>
        <v>150</v>
      </c>
    </row>
    <row r="150" spans="1:3" x14ac:dyDescent="0.2">
      <c r="A150">
        <v>150</v>
      </c>
      <c r="B150">
        <v>2</v>
      </c>
      <c r="C150">
        <f t="shared" si="0"/>
        <v>300</v>
      </c>
    </row>
    <row r="151" spans="1:3" x14ac:dyDescent="0.2">
      <c r="A151">
        <v>150</v>
      </c>
      <c r="B151">
        <v>1</v>
      </c>
      <c r="C151">
        <f t="shared" si="0"/>
        <v>150</v>
      </c>
    </row>
    <row r="152" spans="1:3" x14ac:dyDescent="0.2">
      <c r="A152">
        <v>150</v>
      </c>
      <c r="B152">
        <v>1</v>
      </c>
      <c r="C152">
        <f t="shared" si="0"/>
        <v>150</v>
      </c>
    </row>
    <row r="153" spans="1:3" x14ac:dyDescent="0.2">
      <c r="A153">
        <v>150</v>
      </c>
      <c r="B153">
        <v>1</v>
      </c>
      <c r="C153">
        <f t="shared" si="0"/>
        <v>150</v>
      </c>
    </row>
    <row r="154" spans="1:3" x14ac:dyDescent="0.2">
      <c r="A154">
        <v>150</v>
      </c>
      <c r="B154">
        <v>1</v>
      </c>
      <c r="C154">
        <f t="shared" si="0"/>
        <v>150</v>
      </c>
    </row>
    <row r="155" spans="1:3" x14ac:dyDescent="0.2">
      <c r="A155">
        <v>150</v>
      </c>
      <c r="B155">
        <v>2</v>
      </c>
      <c r="C155">
        <f t="shared" si="0"/>
        <v>300</v>
      </c>
    </row>
    <row r="156" spans="1:3" x14ac:dyDescent="0.2">
      <c r="A156">
        <v>150</v>
      </c>
      <c r="B156">
        <v>4</v>
      </c>
      <c r="C156">
        <f t="shared" si="0"/>
        <v>600</v>
      </c>
    </row>
    <row r="157" spans="1:3" x14ac:dyDescent="0.2">
      <c r="A157">
        <v>200</v>
      </c>
      <c r="B157">
        <v>1</v>
      </c>
      <c r="C157">
        <f t="shared" si="0"/>
        <v>200</v>
      </c>
    </row>
    <row r="158" spans="1:3" x14ac:dyDescent="0.2">
      <c r="A158">
        <v>200</v>
      </c>
      <c r="B158">
        <v>1</v>
      </c>
      <c r="C158">
        <f t="shared" si="0"/>
        <v>200</v>
      </c>
    </row>
    <row r="159" spans="1:3" x14ac:dyDescent="0.2">
      <c r="A159">
        <v>200</v>
      </c>
      <c r="B159">
        <v>1</v>
      </c>
      <c r="C159">
        <f t="shared" si="0"/>
        <v>200</v>
      </c>
    </row>
    <row r="160" spans="1:3" x14ac:dyDescent="0.2">
      <c r="A160">
        <v>200</v>
      </c>
      <c r="B160">
        <v>1</v>
      </c>
      <c r="C160">
        <f t="shared" si="0"/>
        <v>200</v>
      </c>
    </row>
    <row r="161" spans="1:3" x14ac:dyDescent="0.2">
      <c r="A161">
        <v>200</v>
      </c>
      <c r="B161">
        <v>2</v>
      </c>
      <c r="C161">
        <f t="shared" si="0"/>
        <v>400</v>
      </c>
    </row>
    <row r="162" spans="1:3" x14ac:dyDescent="0.2">
      <c r="A162">
        <v>200</v>
      </c>
      <c r="B162">
        <v>1</v>
      </c>
      <c r="C162">
        <f t="shared" si="0"/>
        <v>200</v>
      </c>
    </row>
    <row r="163" spans="1:3" x14ac:dyDescent="0.2">
      <c r="A163">
        <v>200</v>
      </c>
      <c r="B163">
        <v>1</v>
      </c>
      <c r="C163">
        <f t="shared" si="0"/>
        <v>200</v>
      </c>
    </row>
    <row r="164" spans="1:3" x14ac:dyDescent="0.2">
      <c r="A164">
        <v>200</v>
      </c>
      <c r="B164">
        <v>9</v>
      </c>
      <c r="C164">
        <f t="shared" si="0"/>
        <v>1800</v>
      </c>
    </row>
    <row r="165" spans="1:3" x14ac:dyDescent="0.2">
      <c r="A165">
        <v>200</v>
      </c>
      <c r="B165">
        <v>3</v>
      </c>
      <c r="C165">
        <f t="shared" si="0"/>
        <v>600</v>
      </c>
    </row>
    <row r="166" spans="1:3" x14ac:dyDescent="0.2">
      <c r="A166">
        <v>200</v>
      </c>
      <c r="B166">
        <v>1</v>
      </c>
      <c r="C166">
        <f t="shared" si="0"/>
        <v>200</v>
      </c>
    </row>
    <row r="167" spans="1:3" x14ac:dyDescent="0.2">
      <c r="A167">
        <v>200</v>
      </c>
      <c r="B167">
        <v>2</v>
      </c>
      <c r="C167">
        <f t="shared" si="0"/>
        <v>400</v>
      </c>
    </row>
    <row r="168" spans="1:3" x14ac:dyDescent="0.2">
      <c r="A168">
        <v>200</v>
      </c>
      <c r="B168">
        <v>1</v>
      </c>
      <c r="C168">
        <f t="shared" si="0"/>
        <v>200</v>
      </c>
    </row>
    <row r="169" spans="1:3" x14ac:dyDescent="0.2">
      <c r="A169">
        <v>200</v>
      </c>
      <c r="B169">
        <v>5</v>
      </c>
      <c r="C169">
        <f t="shared" si="0"/>
        <v>1000</v>
      </c>
    </row>
    <row r="170" spans="1:3" x14ac:dyDescent="0.2">
      <c r="A170">
        <v>250</v>
      </c>
      <c r="B170">
        <v>2</v>
      </c>
      <c r="C170">
        <f t="shared" si="0"/>
        <v>500</v>
      </c>
    </row>
    <row r="171" spans="1:3" x14ac:dyDescent="0.2">
      <c r="A171">
        <v>250</v>
      </c>
      <c r="B171">
        <v>1</v>
      </c>
      <c r="C171">
        <f t="shared" si="0"/>
        <v>250</v>
      </c>
    </row>
    <row r="172" spans="1:3" x14ac:dyDescent="0.2">
      <c r="A172">
        <v>250</v>
      </c>
      <c r="B172">
        <v>4</v>
      </c>
      <c r="C172">
        <f t="shared" si="0"/>
        <v>1000</v>
      </c>
    </row>
    <row r="173" spans="1:3" x14ac:dyDescent="0.2">
      <c r="A173">
        <v>250</v>
      </c>
      <c r="B173">
        <v>1</v>
      </c>
      <c r="C173">
        <f t="shared" si="0"/>
        <v>250</v>
      </c>
    </row>
    <row r="174" spans="1:3" x14ac:dyDescent="0.2">
      <c r="A174">
        <v>250</v>
      </c>
      <c r="B174">
        <v>1</v>
      </c>
      <c r="C174">
        <f t="shared" si="0"/>
        <v>250</v>
      </c>
    </row>
    <row r="175" spans="1:3" x14ac:dyDescent="0.2">
      <c r="A175">
        <v>250</v>
      </c>
      <c r="B175">
        <v>2</v>
      </c>
      <c r="C175">
        <f t="shared" si="0"/>
        <v>500</v>
      </c>
    </row>
    <row r="176" spans="1:3" x14ac:dyDescent="0.2">
      <c r="A176">
        <v>250</v>
      </c>
      <c r="B176">
        <v>1</v>
      </c>
      <c r="C176">
        <f t="shared" si="0"/>
        <v>250</v>
      </c>
    </row>
    <row r="177" spans="1:3" x14ac:dyDescent="0.2">
      <c r="A177">
        <v>250</v>
      </c>
      <c r="B177">
        <v>1</v>
      </c>
      <c r="C177">
        <f t="shared" si="0"/>
        <v>250</v>
      </c>
    </row>
    <row r="178" spans="1:3" x14ac:dyDescent="0.2">
      <c r="A178">
        <v>250</v>
      </c>
      <c r="B178">
        <v>1</v>
      </c>
      <c r="C178">
        <f t="shared" si="0"/>
        <v>250</v>
      </c>
    </row>
    <row r="179" spans="1:3" x14ac:dyDescent="0.2">
      <c r="A179">
        <v>300</v>
      </c>
      <c r="B179">
        <v>3</v>
      </c>
      <c r="C179">
        <f t="shared" si="0"/>
        <v>900</v>
      </c>
    </row>
    <row r="180" spans="1:3" x14ac:dyDescent="0.2">
      <c r="A180">
        <v>300</v>
      </c>
      <c r="B180">
        <v>2</v>
      </c>
      <c r="C180">
        <f t="shared" si="0"/>
        <v>600</v>
      </c>
    </row>
    <row r="181" spans="1:3" x14ac:dyDescent="0.2">
      <c r="A181">
        <v>300</v>
      </c>
      <c r="B181">
        <v>1</v>
      </c>
      <c r="C181">
        <f t="shared" si="0"/>
        <v>300</v>
      </c>
    </row>
    <row r="182" spans="1:3" x14ac:dyDescent="0.2">
      <c r="A182">
        <v>300</v>
      </c>
      <c r="B182">
        <v>1</v>
      </c>
      <c r="C182">
        <f t="shared" si="0"/>
        <v>300</v>
      </c>
    </row>
    <row r="183" spans="1:3" x14ac:dyDescent="0.2">
      <c r="A183">
        <v>300</v>
      </c>
      <c r="B183">
        <v>1</v>
      </c>
      <c r="C183">
        <f t="shared" si="0"/>
        <v>300</v>
      </c>
    </row>
    <row r="184" spans="1:3" x14ac:dyDescent="0.2">
      <c r="A184">
        <v>300</v>
      </c>
      <c r="B184">
        <v>3</v>
      </c>
      <c r="C184">
        <f t="shared" si="0"/>
        <v>900</v>
      </c>
    </row>
    <row r="185" spans="1:3" x14ac:dyDescent="0.2">
      <c r="A185">
        <v>300</v>
      </c>
      <c r="B185">
        <v>2</v>
      </c>
      <c r="C185">
        <f t="shared" si="0"/>
        <v>600</v>
      </c>
    </row>
    <row r="186" spans="1:3" x14ac:dyDescent="0.2">
      <c r="A186">
        <v>300</v>
      </c>
      <c r="B186">
        <v>1</v>
      </c>
      <c r="C186">
        <f t="shared" si="0"/>
        <v>300</v>
      </c>
    </row>
    <row r="187" spans="1:3" x14ac:dyDescent="0.2">
      <c r="A187">
        <v>300</v>
      </c>
      <c r="B187">
        <v>1</v>
      </c>
      <c r="C187">
        <f t="shared" si="0"/>
        <v>300</v>
      </c>
    </row>
    <row r="188" spans="1:3" x14ac:dyDescent="0.2">
      <c r="A188">
        <v>300</v>
      </c>
      <c r="B188">
        <v>1</v>
      </c>
      <c r="C188">
        <f t="shared" si="0"/>
        <v>300</v>
      </c>
    </row>
    <row r="189" spans="1:3" x14ac:dyDescent="0.2">
      <c r="A189">
        <v>300</v>
      </c>
      <c r="B189">
        <v>1</v>
      </c>
      <c r="C189">
        <f t="shared" si="0"/>
        <v>300</v>
      </c>
    </row>
    <row r="190" spans="1:3" x14ac:dyDescent="0.2">
      <c r="A190">
        <v>350</v>
      </c>
      <c r="B190">
        <v>1</v>
      </c>
      <c r="C190">
        <f t="shared" si="0"/>
        <v>350</v>
      </c>
    </row>
    <row r="191" spans="1:3" x14ac:dyDescent="0.2">
      <c r="A191">
        <v>350</v>
      </c>
      <c r="B191">
        <v>1</v>
      </c>
      <c r="C191">
        <f t="shared" si="0"/>
        <v>350</v>
      </c>
    </row>
    <row r="192" spans="1:3" x14ac:dyDescent="0.2">
      <c r="A192">
        <v>400</v>
      </c>
      <c r="B192">
        <v>1</v>
      </c>
      <c r="C192">
        <f t="shared" si="0"/>
        <v>400</v>
      </c>
    </row>
    <row r="193" spans="1:3" x14ac:dyDescent="0.2">
      <c r="A193">
        <v>400</v>
      </c>
      <c r="B193">
        <v>1</v>
      </c>
      <c r="C193">
        <f t="shared" si="0"/>
        <v>400</v>
      </c>
    </row>
    <row r="194" spans="1:3" x14ac:dyDescent="0.2">
      <c r="A194">
        <v>400</v>
      </c>
      <c r="B194">
        <v>1</v>
      </c>
      <c r="C194">
        <f t="shared" si="0"/>
        <v>400</v>
      </c>
    </row>
    <row r="195" spans="1:3" x14ac:dyDescent="0.2">
      <c r="A195">
        <v>400</v>
      </c>
      <c r="B195">
        <v>1</v>
      </c>
      <c r="C195">
        <f t="shared" si="0"/>
        <v>400</v>
      </c>
    </row>
    <row r="196" spans="1:3" x14ac:dyDescent="0.2">
      <c r="A196">
        <v>450</v>
      </c>
      <c r="B196">
        <v>1</v>
      </c>
      <c r="C196">
        <f t="shared" si="0"/>
        <v>450</v>
      </c>
    </row>
    <row r="197" spans="1:3" x14ac:dyDescent="0.2">
      <c r="A197">
        <v>500</v>
      </c>
      <c r="B197">
        <v>1</v>
      </c>
      <c r="C197">
        <f t="shared" si="0"/>
        <v>500</v>
      </c>
    </row>
    <row r="198" spans="1:3" x14ac:dyDescent="0.2">
      <c r="A198">
        <v>500</v>
      </c>
      <c r="B198">
        <v>1</v>
      </c>
      <c r="C198">
        <f t="shared" si="0"/>
        <v>500</v>
      </c>
    </row>
    <row r="199" spans="1:3" x14ac:dyDescent="0.2">
      <c r="A199">
        <v>500</v>
      </c>
      <c r="B199">
        <v>1</v>
      </c>
      <c r="C199">
        <f t="shared" si="0"/>
        <v>500</v>
      </c>
    </row>
    <row r="200" spans="1:3" x14ac:dyDescent="0.2">
      <c r="A200">
        <v>0</v>
      </c>
      <c r="B200">
        <v>1</v>
      </c>
      <c r="C200">
        <f t="shared" si="0"/>
        <v>0</v>
      </c>
    </row>
    <row r="201" spans="1:3" x14ac:dyDescent="0.2">
      <c r="A201">
        <v>0</v>
      </c>
      <c r="B201">
        <v>1</v>
      </c>
      <c r="C201">
        <f t="shared" si="0"/>
        <v>0</v>
      </c>
    </row>
    <row r="202" spans="1:3" x14ac:dyDescent="0.2">
      <c r="A202">
        <v>0</v>
      </c>
      <c r="B202">
        <v>3</v>
      </c>
      <c r="C202">
        <f t="shared" si="0"/>
        <v>0</v>
      </c>
    </row>
    <row r="203" spans="1:3" x14ac:dyDescent="0.2">
      <c r="A203">
        <v>0</v>
      </c>
      <c r="B203">
        <v>1</v>
      </c>
      <c r="C203">
        <f t="shared" si="0"/>
        <v>0</v>
      </c>
    </row>
    <row r="204" spans="1:3" x14ac:dyDescent="0.2">
      <c r="A204">
        <v>0</v>
      </c>
      <c r="B204">
        <v>2</v>
      </c>
      <c r="C204">
        <f t="shared" si="0"/>
        <v>0</v>
      </c>
    </row>
    <row r="205" spans="1:3" x14ac:dyDescent="0.2">
      <c r="A205">
        <v>0</v>
      </c>
      <c r="B205">
        <v>2</v>
      </c>
      <c r="C205">
        <f t="shared" ref="C205:C222" si="1">A205*B205</f>
        <v>0</v>
      </c>
    </row>
    <row r="206" spans="1:3" x14ac:dyDescent="0.2">
      <c r="A206">
        <v>0</v>
      </c>
      <c r="B206">
        <v>1</v>
      </c>
      <c r="C206">
        <f t="shared" si="1"/>
        <v>0</v>
      </c>
    </row>
    <row r="207" spans="1:3" x14ac:dyDescent="0.2">
      <c r="A207">
        <v>75</v>
      </c>
      <c r="B207">
        <v>1</v>
      </c>
      <c r="C207">
        <f t="shared" si="1"/>
        <v>75</v>
      </c>
    </row>
    <row r="208" spans="1:3" x14ac:dyDescent="0.2">
      <c r="A208">
        <v>75</v>
      </c>
      <c r="B208">
        <v>2</v>
      </c>
      <c r="C208">
        <f t="shared" si="1"/>
        <v>150</v>
      </c>
    </row>
    <row r="209" spans="1:3" x14ac:dyDescent="0.2">
      <c r="A209">
        <v>75</v>
      </c>
      <c r="B209">
        <v>1</v>
      </c>
      <c r="C209">
        <f t="shared" si="1"/>
        <v>75</v>
      </c>
    </row>
    <row r="210" spans="1:3" x14ac:dyDescent="0.2">
      <c r="A210">
        <v>75</v>
      </c>
      <c r="B210">
        <v>1</v>
      </c>
      <c r="C210">
        <f t="shared" si="1"/>
        <v>75</v>
      </c>
    </row>
    <row r="211" spans="1:3" x14ac:dyDescent="0.2">
      <c r="A211">
        <v>75</v>
      </c>
      <c r="B211">
        <v>7</v>
      </c>
      <c r="C211">
        <f t="shared" si="1"/>
        <v>525</v>
      </c>
    </row>
    <row r="212" spans="1:3" x14ac:dyDescent="0.2">
      <c r="A212">
        <v>75</v>
      </c>
      <c r="B212">
        <v>1</v>
      </c>
      <c r="C212">
        <f t="shared" si="1"/>
        <v>75</v>
      </c>
    </row>
    <row r="213" spans="1:3" x14ac:dyDescent="0.2">
      <c r="A213">
        <v>75</v>
      </c>
      <c r="B213">
        <v>1</v>
      </c>
      <c r="C213">
        <f t="shared" si="1"/>
        <v>75</v>
      </c>
    </row>
    <row r="214" spans="1:3" x14ac:dyDescent="0.2">
      <c r="A214">
        <v>75</v>
      </c>
      <c r="B214">
        <v>1</v>
      </c>
      <c r="C214">
        <f t="shared" si="1"/>
        <v>75</v>
      </c>
    </row>
    <row r="215" spans="1:3" x14ac:dyDescent="0.2">
      <c r="A215">
        <v>75</v>
      </c>
      <c r="B215">
        <v>12</v>
      </c>
      <c r="C215">
        <f t="shared" si="1"/>
        <v>900</v>
      </c>
    </row>
    <row r="216" spans="1:3" x14ac:dyDescent="0.2">
      <c r="A216">
        <v>75</v>
      </c>
      <c r="B216">
        <v>2</v>
      </c>
      <c r="C216">
        <f t="shared" si="1"/>
        <v>150</v>
      </c>
    </row>
    <row r="217" spans="1:3" x14ac:dyDescent="0.2">
      <c r="A217">
        <v>75</v>
      </c>
      <c r="B217">
        <v>5</v>
      </c>
      <c r="C217">
        <f t="shared" si="1"/>
        <v>375</v>
      </c>
    </row>
    <row r="218" spans="1:3" x14ac:dyDescent="0.2">
      <c r="A218">
        <v>75</v>
      </c>
      <c r="B218">
        <v>1</v>
      </c>
      <c r="C218">
        <f t="shared" si="1"/>
        <v>75</v>
      </c>
    </row>
    <row r="219" spans="1:3" x14ac:dyDescent="0.2">
      <c r="A219">
        <v>75</v>
      </c>
      <c r="B219">
        <v>2</v>
      </c>
      <c r="C219">
        <f t="shared" si="1"/>
        <v>150</v>
      </c>
    </row>
    <row r="220" spans="1:3" x14ac:dyDescent="0.2">
      <c r="A220">
        <v>75</v>
      </c>
      <c r="B220">
        <v>1</v>
      </c>
      <c r="C220">
        <f t="shared" si="1"/>
        <v>75</v>
      </c>
    </row>
    <row r="221" spans="1:3" x14ac:dyDescent="0.2">
      <c r="A221">
        <v>75</v>
      </c>
      <c r="B221">
        <v>1</v>
      </c>
      <c r="C221">
        <f t="shared" si="1"/>
        <v>75</v>
      </c>
    </row>
    <row r="222" spans="1:3" x14ac:dyDescent="0.2">
      <c r="A222">
        <v>75</v>
      </c>
      <c r="B222">
        <v>2</v>
      </c>
      <c r="C222">
        <f t="shared" si="1"/>
        <v>150</v>
      </c>
    </row>
    <row r="223" spans="1:3" x14ac:dyDescent="0.2">
      <c r="B223" s="17">
        <f>SUM(B140:B222)</f>
        <v>147</v>
      </c>
      <c r="C223" s="151">
        <f>SUM(C140:C222)</f>
        <v>25475</v>
      </c>
    </row>
    <row r="224" spans="1:3" x14ac:dyDescent="0.2">
      <c r="B224" s="17"/>
      <c r="C224" s="150">
        <f>C223/B223</f>
        <v>173.29931972789115</v>
      </c>
    </row>
    <row r="235" spans="1:3" x14ac:dyDescent="0.2">
      <c r="A235" t="s">
        <v>11</v>
      </c>
      <c r="B235" s="148"/>
    </row>
    <row r="236" spans="1:3" x14ac:dyDescent="0.2">
      <c r="A236">
        <v>150</v>
      </c>
      <c r="B236">
        <v>20</v>
      </c>
      <c r="C236">
        <f t="shared" ref="C236:C244" si="2">A236*B236</f>
        <v>3000</v>
      </c>
    </row>
    <row r="237" spans="1:3" x14ac:dyDescent="0.2">
      <c r="A237">
        <v>200</v>
      </c>
      <c r="B237">
        <v>11</v>
      </c>
      <c r="C237">
        <f t="shared" si="2"/>
        <v>2200</v>
      </c>
    </row>
    <row r="238" spans="1:3" x14ac:dyDescent="0.2">
      <c r="A238">
        <v>250</v>
      </c>
      <c r="B238">
        <v>12</v>
      </c>
      <c r="C238">
        <f t="shared" si="2"/>
        <v>3000</v>
      </c>
    </row>
    <row r="239" spans="1:3" x14ac:dyDescent="0.2">
      <c r="A239">
        <v>300</v>
      </c>
      <c r="B239">
        <v>6</v>
      </c>
      <c r="C239">
        <f t="shared" si="2"/>
        <v>1800</v>
      </c>
    </row>
    <row r="240" spans="1:3" x14ac:dyDescent="0.2">
      <c r="A240">
        <v>400</v>
      </c>
      <c r="B240">
        <v>1</v>
      </c>
      <c r="C240">
        <f t="shared" si="2"/>
        <v>400</v>
      </c>
    </row>
    <row r="241" spans="1:3" x14ac:dyDescent="0.2">
      <c r="A241">
        <v>450</v>
      </c>
      <c r="B241">
        <v>1</v>
      </c>
      <c r="C241">
        <f t="shared" si="2"/>
        <v>450</v>
      </c>
    </row>
    <row r="242" spans="1:3" x14ac:dyDescent="0.2">
      <c r="A242">
        <v>500</v>
      </c>
      <c r="B242">
        <v>1</v>
      </c>
      <c r="C242">
        <f t="shared" si="2"/>
        <v>500</v>
      </c>
    </row>
    <row r="243" spans="1:3" x14ac:dyDescent="0.2">
      <c r="A243">
        <v>0</v>
      </c>
      <c r="B243">
        <v>5</v>
      </c>
      <c r="C243">
        <f t="shared" si="2"/>
        <v>0</v>
      </c>
    </row>
    <row r="244" spans="1:3" x14ac:dyDescent="0.2">
      <c r="A244">
        <v>75</v>
      </c>
      <c r="B244">
        <v>58</v>
      </c>
      <c r="C244">
        <f t="shared" si="2"/>
        <v>4350</v>
      </c>
    </row>
    <row r="245" spans="1:3" x14ac:dyDescent="0.2">
      <c r="B245" s="17">
        <f>SUM(B236:B244)</f>
        <v>115</v>
      </c>
      <c r="C245" s="151">
        <f>SUM(C236:C244)</f>
        <v>15700</v>
      </c>
    </row>
    <row r="246" spans="1:3" x14ac:dyDescent="0.2">
      <c r="B246" s="17"/>
      <c r="C246" s="150">
        <f>C245/B245</f>
        <v>136.52173913043478</v>
      </c>
    </row>
    <row r="247" spans="1:3" x14ac:dyDescent="0.2">
      <c r="B247" s="17">
        <f>B223+B245</f>
        <v>262</v>
      </c>
      <c r="C247" s="149">
        <f>C245+C223</f>
        <v>41175</v>
      </c>
    </row>
    <row r="248" spans="1:3" x14ac:dyDescent="0.2">
      <c r="B248" s="17"/>
      <c r="C248" s="150">
        <f>C247/B247</f>
        <v>157.15648854961833</v>
      </c>
    </row>
  </sheetData>
  <sortState xmlns:xlrd2="http://schemas.microsoft.com/office/spreadsheetml/2017/richdata2" ref="A140:C232">
    <sortCondition ref="A140:A232"/>
  </sortState>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49478-2C22-3E4B-B142-FB44AB2A922D}">
  <dimension ref="A3:B19"/>
  <sheetViews>
    <sheetView workbookViewId="0">
      <selection activeCell="A15" sqref="A15:B18"/>
    </sheetView>
  </sheetViews>
  <sheetFormatPr baseColWidth="10" defaultRowHeight="15" x14ac:dyDescent="0.2"/>
  <cols>
    <col min="1" max="1" width="17.33203125" bestFit="1" customWidth="1"/>
    <col min="2" max="2" width="69.6640625" bestFit="1" customWidth="1"/>
  </cols>
  <sheetData>
    <row r="3" spans="1:2" x14ac:dyDescent="0.2">
      <c r="A3" s="4" t="s">
        <v>463</v>
      </c>
      <c r="B3" t="s">
        <v>511</v>
      </c>
    </row>
    <row r="4" spans="1:2" x14ac:dyDescent="0.2">
      <c r="A4" s="5"/>
      <c r="B4" s="3">
        <v>1</v>
      </c>
    </row>
    <row r="5" spans="1:2" x14ac:dyDescent="0.2">
      <c r="A5" s="5" t="s">
        <v>95</v>
      </c>
      <c r="B5" s="3">
        <v>14</v>
      </c>
    </row>
    <row r="6" spans="1:2" x14ac:dyDescent="0.2">
      <c r="A6" s="5" t="s">
        <v>7</v>
      </c>
      <c r="B6" s="3">
        <v>102</v>
      </c>
    </row>
    <row r="7" spans="1:2" x14ac:dyDescent="0.2">
      <c r="A7" s="5" t="s">
        <v>14</v>
      </c>
      <c r="B7" s="3">
        <v>105</v>
      </c>
    </row>
    <row r="8" spans="1:2" x14ac:dyDescent="0.2">
      <c r="A8" s="5" t="s">
        <v>39</v>
      </c>
      <c r="B8" s="3">
        <v>40</v>
      </c>
    </row>
    <row r="9" spans="1:2" x14ac:dyDescent="0.2">
      <c r="A9" s="5" t="s">
        <v>462</v>
      </c>
      <c r="B9" s="3">
        <v>262</v>
      </c>
    </row>
    <row r="13" spans="1:2" x14ac:dyDescent="0.2">
      <c r="A13" t="s">
        <v>463</v>
      </c>
      <c r="B13" t="s">
        <v>511</v>
      </c>
    </row>
    <row r="14" spans="1:2" x14ac:dyDescent="0.2">
      <c r="B14">
        <v>1</v>
      </c>
    </row>
    <row r="15" spans="1:2" x14ac:dyDescent="0.2">
      <c r="A15" t="s">
        <v>95</v>
      </c>
      <c r="B15">
        <v>14</v>
      </c>
    </row>
    <row r="16" spans="1:2" x14ac:dyDescent="0.2">
      <c r="A16" t="s">
        <v>7</v>
      </c>
      <c r="B16">
        <v>102</v>
      </c>
    </row>
    <row r="17" spans="1:2" x14ac:dyDescent="0.2">
      <c r="A17" t="s">
        <v>14</v>
      </c>
      <c r="B17">
        <v>105</v>
      </c>
    </row>
    <row r="18" spans="1:2" x14ac:dyDescent="0.2">
      <c r="A18" t="s">
        <v>39</v>
      </c>
      <c r="B18">
        <v>40</v>
      </c>
    </row>
    <row r="19" spans="1:2" x14ac:dyDescent="0.2">
      <c r="A19" t="s">
        <v>462</v>
      </c>
      <c r="B19">
        <v>262</v>
      </c>
    </row>
  </sheetData>
  <pageMargins left="0.7" right="0.7" top="0.75" bottom="0.75" header="0.3" footer="0.3"/>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33C94-633E-8845-A689-EFFD877C1039}">
  <dimension ref="A3:I41"/>
  <sheetViews>
    <sheetView topLeftCell="A23" workbookViewId="0">
      <selection activeCell="P56" sqref="P56"/>
    </sheetView>
  </sheetViews>
  <sheetFormatPr baseColWidth="10" defaultRowHeight="15" x14ac:dyDescent="0.2"/>
  <cols>
    <col min="1" max="1" width="21.5" bestFit="1" customWidth="1"/>
    <col min="2" max="2" width="69.6640625" bestFit="1" customWidth="1"/>
    <col min="3" max="3" width="24.1640625" bestFit="1" customWidth="1"/>
  </cols>
  <sheetData>
    <row r="3" spans="1:9" x14ac:dyDescent="0.2">
      <c r="A3" s="4" t="s">
        <v>463</v>
      </c>
      <c r="B3" t="s">
        <v>511</v>
      </c>
    </row>
    <row r="4" spans="1:9" x14ac:dyDescent="0.2">
      <c r="A4" s="5" t="s">
        <v>6</v>
      </c>
      <c r="B4" s="3">
        <v>1</v>
      </c>
    </row>
    <row r="5" spans="1:9" x14ac:dyDescent="0.2">
      <c r="A5" s="6" t="s">
        <v>19</v>
      </c>
      <c r="B5" s="3">
        <v>1</v>
      </c>
    </row>
    <row r="6" spans="1:9" x14ac:dyDescent="0.2">
      <c r="A6" s="5" t="s">
        <v>95</v>
      </c>
      <c r="B6" s="3">
        <v>14</v>
      </c>
      <c r="D6" s="146" t="s">
        <v>95</v>
      </c>
      <c r="E6" s="146">
        <v>14</v>
      </c>
      <c r="G6" s="146" t="s">
        <v>95</v>
      </c>
      <c r="H6" s="146">
        <v>14</v>
      </c>
      <c r="I6" s="147">
        <f>(SUM(I7:I12)/H6)</f>
        <v>135.71428571428572</v>
      </c>
    </row>
    <row r="7" spans="1:9" x14ac:dyDescent="0.2">
      <c r="A7" s="6" t="s">
        <v>19</v>
      </c>
      <c r="B7" s="3">
        <v>4</v>
      </c>
      <c r="D7" t="s">
        <v>165</v>
      </c>
      <c r="E7">
        <v>2</v>
      </c>
      <c r="G7">
        <v>0</v>
      </c>
      <c r="H7">
        <v>2</v>
      </c>
      <c r="I7">
        <f>G7*H7</f>
        <v>0</v>
      </c>
    </row>
    <row r="8" spans="1:9" x14ac:dyDescent="0.2">
      <c r="A8" s="6" t="s">
        <v>36</v>
      </c>
      <c r="B8" s="3">
        <v>1</v>
      </c>
      <c r="D8" t="s">
        <v>10</v>
      </c>
      <c r="E8">
        <v>4</v>
      </c>
      <c r="G8">
        <v>75</v>
      </c>
      <c r="H8">
        <v>4</v>
      </c>
      <c r="I8">
        <f t="shared" ref="I8:I12" si="0">G8*H8</f>
        <v>300</v>
      </c>
    </row>
    <row r="9" spans="1:9" x14ac:dyDescent="0.2">
      <c r="A9" s="6" t="s">
        <v>53</v>
      </c>
      <c r="B9" s="3">
        <v>2</v>
      </c>
      <c r="D9" t="s">
        <v>19</v>
      </c>
      <c r="E9">
        <v>4</v>
      </c>
      <c r="G9">
        <v>150</v>
      </c>
      <c r="H9">
        <v>4</v>
      </c>
      <c r="I9">
        <f t="shared" si="0"/>
        <v>600</v>
      </c>
    </row>
    <row r="10" spans="1:9" x14ac:dyDescent="0.2">
      <c r="A10" s="6" t="s">
        <v>46</v>
      </c>
      <c r="B10" s="3">
        <v>1</v>
      </c>
      <c r="D10" t="s">
        <v>36</v>
      </c>
      <c r="E10">
        <v>1</v>
      </c>
      <c r="G10">
        <v>200</v>
      </c>
      <c r="H10">
        <v>1</v>
      </c>
      <c r="I10">
        <f t="shared" si="0"/>
        <v>200</v>
      </c>
    </row>
    <row r="11" spans="1:9" x14ac:dyDescent="0.2">
      <c r="A11" s="6" t="s">
        <v>165</v>
      </c>
      <c r="B11" s="3">
        <v>2</v>
      </c>
      <c r="D11" t="s">
        <v>53</v>
      </c>
      <c r="E11">
        <v>2</v>
      </c>
      <c r="G11">
        <v>250</v>
      </c>
      <c r="H11">
        <v>2</v>
      </c>
      <c r="I11">
        <f t="shared" si="0"/>
        <v>500</v>
      </c>
    </row>
    <row r="12" spans="1:9" x14ac:dyDescent="0.2">
      <c r="A12" s="6" t="s">
        <v>10</v>
      </c>
      <c r="B12" s="3">
        <v>4</v>
      </c>
      <c r="D12" t="s">
        <v>46</v>
      </c>
      <c r="E12">
        <v>1</v>
      </c>
      <c r="G12">
        <v>300</v>
      </c>
      <c r="H12">
        <v>1</v>
      </c>
      <c r="I12">
        <f t="shared" si="0"/>
        <v>300</v>
      </c>
    </row>
    <row r="13" spans="1:9" x14ac:dyDescent="0.2">
      <c r="A13" s="5" t="s">
        <v>7</v>
      </c>
      <c r="B13" s="3">
        <v>102</v>
      </c>
      <c r="D13" s="146" t="s">
        <v>7</v>
      </c>
      <c r="E13" s="146">
        <v>102</v>
      </c>
      <c r="G13" s="146" t="s">
        <v>7</v>
      </c>
      <c r="H13" s="146">
        <v>102</v>
      </c>
      <c r="I13" s="147">
        <f>(SUM(I14:I22)/H13)</f>
        <v>158.57843137254903</v>
      </c>
    </row>
    <row r="14" spans="1:9" x14ac:dyDescent="0.2">
      <c r="A14" s="6" t="s">
        <v>19</v>
      </c>
      <c r="B14" s="3">
        <v>14</v>
      </c>
      <c r="D14" t="s">
        <v>165</v>
      </c>
      <c r="E14">
        <v>10</v>
      </c>
      <c r="G14">
        <v>0</v>
      </c>
      <c r="H14">
        <v>10</v>
      </c>
      <c r="I14">
        <f t="shared" ref="I14:I22" si="1">G14*H14</f>
        <v>0</v>
      </c>
    </row>
    <row r="15" spans="1:9" x14ac:dyDescent="0.2">
      <c r="A15" s="6" t="s">
        <v>36</v>
      </c>
      <c r="B15" s="3">
        <v>14</v>
      </c>
      <c r="D15" t="s">
        <v>10</v>
      </c>
      <c r="E15">
        <v>37</v>
      </c>
      <c r="G15">
        <v>75</v>
      </c>
      <c r="H15">
        <v>37</v>
      </c>
      <c r="I15">
        <f t="shared" si="1"/>
        <v>2775</v>
      </c>
    </row>
    <row r="16" spans="1:9" x14ac:dyDescent="0.2">
      <c r="A16" s="6" t="s">
        <v>53</v>
      </c>
      <c r="B16" s="3">
        <v>13</v>
      </c>
      <c r="D16" t="s">
        <v>19</v>
      </c>
      <c r="E16">
        <v>14</v>
      </c>
      <c r="G16">
        <v>150</v>
      </c>
      <c r="H16">
        <v>14</v>
      </c>
      <c r="I16">
        <f t="shared" si="1"/>
        <v>2100</v>
      </c>
    </row>
    <row r="17" spans="1:9" x14ac:dyDescent="0.2">
      <c r="A17" s="6" t="s">
        <v>46</v>
      </c>
      <c r="B17" s="3">
        <v>8</v>
      </c>
      <c r="D17" t="s">
        <v>36</v>
      </c>
      <c r="E17">
        <v>14</v>
      </c>
      <c r="G17">
        <v>200</v>
      </c>
      <c r="H17">
        <v>14</v>
      </c>
      <c r="I17">
        <f t="shared" si="1"/>
        <v>2800</v>
      </c>
    </row>
    <row r="18" spans="1:9" x14ac:dyDescent="0.2">
      <c r="A18" s="6" t="s">
        <v>30</v>
      </c>
      <c r="B18" s="3">
        <v>1</v>
      </c>
      <c r="D18" t="s">
        <v>53</v>
      </c>
      <c r="E18">
        <v>13</v>
      </c>
      <c r="G18">
        <v>250</v>
      </c>
      <c r="H18">
        <v>13</v>
      </c>
      <c r="I18">
        <f t="shared" si="1"/>
        <v>3250</v>
      </c>
    </row>
    <row r="19" spans="1:9" x14ac:dyDescent="0.2">
      <c r="A19" s="6" t="s">
        <v>152</v>
      </c>
      <c r="B19" s="3">
        <v>1</v>
      </c>
      <c r="D19" t="s">
        <v>46</v>
      </c>
      <c r="E19">
        <v>8</v>
      </c>
      <c r="G19">
        <v>300</v>
      </c>
      <c r="H19">
        <v>8</v>
      </c>
      <c r="I19">
        <f t="shared" si="1"/>
        <v>2400</v>
      </c>
    </row>
    <row r="20" spans="1:9" x14ac:dyDescent="0.2">
      <c r="A20" s="6" t="s">
        <v>107</v>
      </c>
      <c r="B20" s="3">
        <v>4</v>
      </c>
      <c r="D20" t="s">
        <v>30</v>
      </c>
      <c r="E20">
        <v>1</v>
      </c>
      <c r="G20">
        <v>400</v>
      </c>
      <c r="H20">
        <v>1</v>
      </c>
      <c r="I20">
        <f t="shared" si="1"/>
        <v>400</v>
      </c>
    </row>
    <row r="21" spans="1:9" x14ac:dyDescent="0.2">
      <c r="A21" s="6" t="s">
        <v>165</v>
      </c>
      <c r="B21" s="3">
        <v>10</v>
      </c>
      <c r="D21" t="s">
        <v>152</v>
      </c>
      <c r="E21">
        <v>1</v>
      </c>
      <c r="G21">
        <v>450</v>
      </c>
      <c r="H21">
        <v>1</v>
      </c>
      <c r="I21">
        <f t="shared" si="1"/>
        <v>450</v>
      </c>
    </row>
    <row r="22" spans="1:9" x14ac:dyDescent="0.2">
      <c r="A22" s="6" t="s">
        <v>10</v>
      </c>
      <c r="B22" s="3">
        <v>37</v>
      </c>
      <c r="D22" t="s">
        <v>107</v>
      </c>
      <c r="E22">
        <v>4</v>
      </c>
      <c r="G22">
        <v>500</v>
      </c>
      <c r="H22">
        <v>4</v>
      </c>
      <c r="I22">
        <f t="shared" si="1"/>
        <v>2000</v>
      </c>
    </row>
    <row r="23" spans="1:9" x14ac:dyDescent="0.2">
      <c r="A23" s="5" t="s">
        <v>14</v>
      </c>
      <c r="B23" s="3">
        <v>105</v>
      </c>
      <c r="D23" s="146" t="s">
        <v>14</v>
      </c>
      <c r="E23" s="146">
        <v>105</v>
      </c>
      <c r="G23" s="146" t="s">
        <v>14</v>
      </c>
      <c r="H23" s="146">
        <v>105</v>
      </c>
      <c r="I23" s="147">
        <f>(SUM(I24:I32)/H23)</f>
        <v>159.04761904761904</v>
      </c>
    </row>
    <row r="24" spans="1:9" x14ac:dyDescent="0.2">
      <c r="A24" s="6" t="s">
        <v>19</v>
      </c>
      <c r="B24" s="3">
        <v>21</v>
      </c>
      <c r="D24" t="s">
        <v>165</v>
      </c>
      <c r="E24">
        <v>3</v>
      </c>
      <c r="G24">
        <v>0</v>
      </c>
      <c r="H24">
        <v>3</v>
      </c>
      <c r="I24">
        <f t="shared" ref="I24:I32" si="2">G24*H24</f>
        <v>0</v>
      </c>
    </row>
    <row r="25" spans="1:9" x14ac:dyDescent="0.2">
      <c r="A25" s="6" t="s">
        <v>36</v>
      </c>
      <c r="B25" s="3">
        <v>17</v>
      </c>
      <c r="D25" t="s">
        <v>10</v>
      </c>
      <c r="E25">
        <v>40</v>
      </c>
      <c r="G25">
        <v>75</v>
      </c>
      <c r="H25">
        <v>40</v>
      </c>
      <c r="I25">
        <f t="shared" si="2"/>
        <v>3000</v>
      </c>
    </row>
    <row r="26" spans="1:9" x14ac:dyDescent="0.2">
      <c r="A26" s="6" t="s">
        <v>53</v>
      </c>
      <c r="B26" s="3">
        <v>10</v>
      </c>
      <c r="D26" t="s">
        <v>19</v>
      </c>
      <c r="E26">
        <v>21</v>
      </c>
      <c r="G26">
        <v>150</v>
      </c>
      <c r="H26">
        <v>21</v>
      </c>
      <c r="I26">
        <f t="shared" si="2"/>
        <v>3150</v>
      </c>
    </row>
    <row r="27" spans="1:9" x14ac:dyDescent="0.2">
      <c r="A27" s="6" t="s">
        <v>46</v>
      </c>
      <c r="B27" s="3">
        <v>9</v>
      </c>
      <c r="D27" t="s">
        <v>36</v>
      </c>
      <c r="E27">
        <v>17</v>
      </c>
      <c r="G27">
        <v>200</v>
      </c>
      <c r="H27">
        <v>17</v>
      </c>
      <c r="I27">
        <f t="shared" si="2"/>
        <v>3400</v>
      </c>
    </row>
    <row r="28" spans="1:9" x14ac:dyDescent="0.2">
      <c r="A28" s="6" t="s">
        <v>41</v>
      </c>
      <c r="B28" s="3">
        <v>2</v>
      </c>
      <c r="D28" t="s">
        <v>53</v>
      </c>
      <c r="E28">
        <v>10</v>
      </c>
      <c r="G28">
        <v>250</v>
      </c>
      <c r="H28">
        <v>10</v>
      </c>
      <c r="I28">
        <f t="shared" si="2"/>
        <v>2500</v>
      </c>
    </row>
    <row r="29" spans="1:9" x14ac:dyDescent="0.2">
      <c r="A29" s="6" t="s">
        <v>30</v>
      </c>
      <c r="B29" s="3">
        <v>2</v>
      </c>
      <c r="D29" t="s">
        <v>46</v>
      </c>
      <c r="E29">
        <v>9</v>
      </c>
      <c r="G29">
        <v>300</v>
      </c>
      <c r="H29">
        <v>9</v>
      </c>
      <c r="I29">
        <f t="shared" si="2"/>
        <v>2700</v>
      </c>
    </row>
    <row r="30" spans="1:9" x14ac:dyDescent="0.2">
      <c r="A30" s="6" t="s">
        <v>152</v>
      </c>
      <c r="B30" s="3">
        <v>1</v>
      </c>
      <c r="D30" t="s">
        <v>41</v>
      </c>
      <c r="E30">
        <v>2</v>
      </c>
      <c r="G30">
        <v>350</v>
      </c>
      <c r="H30">
        <v>2</v>
      </c>
      <c r="I30">
        <f t="shared" si="2"/>
        <v>700</v>
      </c>
    </row>
    <row r="31" spans="1:9" x14ac:dyDescent="0.2">
      <c r="A31" s="6" t="s">
        <v>165</v>
      </c>
      <c r="B31" s="3">
        <v>3</v>
      </c>
      <c r="D31" t="s">
        <v>30</v>
      </c>
      <c r="E31">
        <v>2</v>
      </c>
      <c r="G31">
        <v>400</v>
      </c>
      <c r="H31">
        <v>2</v>
      </c>
      <c r="I31">
        <f t="shared" si="2"/>
        <v>800</v>
      </c>
    </row>
    <row r="32" spans="1:9" x14ac:dyDescent="0.2">
      <c r="A32" s="6" t="s">
        <v>10</v>
      </c>
      <c r="B32" s="3">
        <v>40</v>
      </c>
      <c r="D32" t="s">
        <v>152</v>
      </c>
      <c r="E32">
        <v>1</v>
      </c>
      <c r="G32">
        <v>450</v>
      </c>
      <c r="H32">
        <v>1</v>
      </c>
      <c r="I32">
        <f t="shared" si="2"/>
        <v>450</v>
      </c>
    </row>
    <row r="33" spans="1:9" x14ac:dyDescent="0.2">
      <c r="A33" s="5" t="s">
        <v>39</v>
      </c>
      <c r="B33" s="3">
        <v>40</v>
      </c>
      <c r="D33" s="146" t="s">
        <v>39</v>
      </c>
      <c r="E33" s="146">
        <v>40</v>
      </c>
      <c r="G33" s="146" t="s">
        <v>39</v>
      </c>
      <c r="H33" s="146">
        <v>40</v>
      </c>
      <c r="I33" s="147">
        <f>(SUM(I34:I40)/H33)</f>
        <v>156.25</v>
      </c>
    </row>
    <row r="34" spans="1:9" x14ac:dyDescent="0.2">
      <c r="A34" s="6" t="s">
        <v>19</v>
      </c>
      <c r="B34" s="3">
        <v>5</v>
      </c>
      <c r="D34" t="s">
        <v>165</v>
      </c>
      <c r="E34">
        <v>1</v>
      </c>
      <c r="G34">
        <v>0</v>
      </c>
      <c r="H34">
        <v>1</v>
      </c>
      <c r="I34">
        <f t="shared" ref="I34:I40" si="3">G34*H34</f>
        <v>0</v>
      </c>
    </row>
    <row r="35" spans="1:9" x14ac:dyDescent="0.2">
      <c r="A35" s="6" t="s">
        <v>36</v>
      </c>
      <c r="B35" s="3">
        <v>8</v>
      </c>
      <c r="D35" t="s">
        <v>10</v>
      </c>
      <c r="E35">
        <v>18</v>
      </c>
      <c r="G35">
        <v>75</v>
      </c>
      <c r="H35">
        <v>18</v>
      </c>
      <c r="I35">
        <f t="shared" si="3"/>
        <v>1350</v>
      </c>
    </row>
    <row r="36" spans="1:9" x14ac:dyDescent="0.2">
      <c r="A36" s="6" t="s">
        <v>53</v>
      </c>
      <c r="B36" s="3">
        <v>1</v>
      </c>
      <c r="D36" t="s">
        <v>19</v>
      </c>
      <c r="E36">
        <v>5</v>
      </c>
      <c r="G36">
        <v>150</v>
      </c>
      <c r="H36">
        <v>5</v>
      </c>
      <c r="I36">
        <f t="shared" si="3"/>
        <v>750</v>
      </c>
    </row>
    <row r="37" spans="1:9" x14ac:dyDescent="0.2">
      <c r="A37" s="6" t="s">
        <v>46</v>
      </c>
      <c r="B37" s="3">
        <v>5</v>
      </c>
      <c r="D37" t="s">
        <v>36</v>
      </c>
      <c r="E37">
        <v>8</v>
      </c>
      <c r="G37">
        <v>200</v>
      </c>
      <c r="H37">
        <v>8</v>
      </c>
      <c r="I37">
        <f t="shared" si="3"/>
        <v>1600</v>
      </c>
    </row>
    <row r="38" spans="1:9" x14ac:dyDescent="0.2">
      <c r="A38" s="6" t="s">
        <v>30</v>
      </c>
      <c r="B38" s="3">
        <v>2</v>
      </c>
      <c r="D38" t="s">
        <v>53</v>
      </c>
      <c r="E38">
        <v>1</v>
      </c>
      <c r="G38">
        <v>250</v>
      </c>
      <c r="H38">
        <v>1</v>
      </c>
      <c r="I38">
        <f t="shared" si="3"/>
        <v>250</v>
      </c>
    </row>
    <row r="39" spans="1:9" x14ac:dyDescent="0.2">
      <c r="A39" s="6" t="s">
        <v>165</v>
      </c>
      <c r="B39" s="3">
        <v>1</v>
      </c>
      <c r="D39" t="s">
        <v>46</v>
      </c>
      <c r="E39">
        <v>5</v>
      </c>
      <c r="G39">
        <v>300</v>
      </c>
      <c r="H39">
        <v>5</v>
      </c>
      <c r="I39">
        <f t="shared" si="3"/>
        <v>1500</v>
      </c>
    </row>
    <row r="40" spans="1:9" x14ac:dyDescent="0.2">
      <c r="A40" s="6" t="s">
        <v>10</v>
      </c>
      <c r="B40" s="3">
        <v>18</v>
      </c>
      <c r="D40" t="s">
        <v>30</v>
      </c>
      <c r="E40">
        <v>2</v>
      </c>
      <c r="G40">
        <v>400</v>
      </c>
      <c r="H40">
        <v>2</v>
      </c>
      <c r="I40">
        <f t="shared" si="3"/>
        <v>800</v>
      </c>
    </row>
    <row r="41" spans="1:9" x14ac:dyDescent="0.2">
      <c r="A41" s="5" t="s">
        <v>462</v>
      </c>
      <c r="B41" s="3">
        <v>262</v>
      </c>
    </row>
  </sheetData>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23</vt:i4>
      </vt:variant>
    </vt:vector>
  </HeadingPairs>
  <TitlesOfParts>
    <vt:vector size="23" baseType="lpstr">
      <vt:lpstr>EPIC2020 Pricing DATA Students</vt:lpstr>
      <vt:lpstr>Cleaned 262 Completed Surveys</vt:lpstr>
      <vt:lpstr>Q1 Melbourne</vt:lpstr>
      <vt:lpstr>Q3 Increase decrease</vt:lpstr>
      <vt:lpstr>Q3 More Less LIkely</vt:lpstr>
      <vt:lpstr>Q4 Submission </vt:lpstr>
      <vt:lpstr>Q6 WTP</vt:lpstr>
      <vt:lpstr>Q6 -Attended or not</vt:lpstr>
      <vt:lpstr>Q7 who pays</vt:lpstr>
      <vt:lpstr>Q7 WTP by reimbursement level</vt:lpstr>
      <vt:lpstr>Q8 - Self WTP</vt:lpstr>
      <vt:lpstr>Q6-8 Attended or not</vt:lpstr>
      <vt:lpstr>Self Funded Avg WTP by Reimburs</vt:lpstr>
      <vt:lpstr>Price Revenue Reimbursed WTP</vt:lpstr>
      <vt:lpstr>Price Revenue WTP &amp; CLV</vt:lpstr>
      <vt:lpstr>Price Revenue Self WTP</vt:lpstr>
      <vt:lpstr>Price Revenue Self WTP &amp; CLV</vt:lpstr>
      <vt:lpstr>Country WTP</vt:lpstr>
      <vt:lpstr>Q6 WTP by Q15 Employment </vt:lpstr>
      <vt:lpstr>Q6-8 WTP by Q15 Employment</vt:lpstr>
      <vt:lpstr>Price by Conf Experience</vt:lpstr>
      <vt:lpstr>Financial Situation</vt:lpstr>
      <vt:lpstr>Financial Situation and WTP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2020-05-17T11:27:28Z</dcterms:created>
  <dcterms:modified xsi:type="dcterms:W3CDTF">2021-08-02T20:50:58Z</dcterms:modified>
</cp:coreProperties>
</file>