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P:\CAS\Commun\02_RICG_SoumissionEnCours\En cours\00-Révision linguistique\19-048 Princess Auto (Accept)\Final\"/>
    </mc:Choice>
  </mc:AlternateContent>
  <xr:revisionPtr revIDLastSave="0" documentId="13_ncr:1_{8A145449-E244-4D2B-99FC-A3AF40253107}" xr6:coauthVersionLast="47" xr6:coauthVersionMax="47" xr10:uidLastSave="{00000000-0000-0000-0000-000000000000}"/>
  <bookViews>
    <workbookView xWindow="-110" yWindow="-110" windowWidth="19420" windowHeight="10420" xr2:uid="{00000000-000D-0000-FFFF-FFFF00000000}"/>
  </bookViews>
  <sheets>
    <sheet name="Inputs" sheetId="5" r:id="rId1"/>
    <sheet name="DRP_Chicago" sheetId="2" r:id="rId2"/>
    <sheet name="DRP_NewYork" sheetId="4" r:id="rId3"/>
    <sheet name="DRP_Montreal" sheetId="3" r:id="rId4"/>
    <sheet name="DRP_DC" sheetId="6" r:id="rId5"/>
    <sheet name="FC_MasterSchedule" sheetId="1" r:id="rId6"/>
    <sheet name="Flowcasting_vs_ROP" sheetId="7" r:id="rId7"/>
    <sheet name="Scenario"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7" l="1"/>
  <c r="B30" i="5"/>
  <c r="B31" i="5"/>
  <c r="B32" i="5"/>
  <c r="B29" i="5"/>
  <c r="B23" i="5"/>
  <c r="B24" i="5"/>
  <c r="B25" i="5"/>
  <c r="B22" i="5"/>
  <c r="F12" i="5" l="1"/>
  <c r="F13" i="5"/>
  <c r="G13" i="5" s="1"/>
  <c r="F11" i="5"/>
  <c r="G11" i="5" s="1"/>
  <c r="K9" i="7"/>
  <c r="J9" i="7"/>
  <c r="I9" i="7"/>
  <c r="H9" i="7"/>
  <c r="G9" i="7"/>
  <c r="F9" i="7"/>
  <c r="E9" i="7"/>
  <c r="D9" i="7"/>
  <c r="B9" i="7"/>
  <c r="A9" i="7"/>
  <c r="P62" i="7" s="1"/>
  <c r="F14" i="5" l="1"/>
  <c r="G14" i="5" s="1"/>
  <c r="G12" i="5"/>
  <c r="C62" i="7"/>
  <c r="O62" i="7"/>
  <c r="Q62" i="7"/>
  <c r="E62" i="7"/>
  <c r="D62" i="7"/>
  <c r="C9" i="7"/>
  <c r="M5" i="8"/>
  <c r="N5" i="8"/>
  <c r="O5" i="8"/>
  <c r="P5" i="8"/>
  <c r="M6" i="8"/>
  <c r="N6" i="8"/>
  <c r="O6" i="8"/>
  <c r="P6" i="8"/>
  <c r="M7" i="8"/>
  <c r="N7" i="8"/>
  <c r="O7" i="8"/>
  <c r="P7" i="8"/>
  <c r="M8" i="8"/>
  <c r="N8" i="8"/>
  <c r="O8" i="8"/>
  <c r="P8" i="8"/>
  <c r="O3" i="8"/>
  <c r="M3" i="8"/>
  <c r="K3" i="8"/>
  <c r="K8" i="8"/>
  <c r="L8" i="8"/>
  <c r="L5" i="8"/>
  <c r="L6" i="8"/>
  <c r="L7" i="8"/>
  <c r="K7" i="8"/>
  <c r="K6" i="8"/>
  <c r="K5" i="8"/>
  <c r="AA18" i="8" l="1"/>
  <c r="AA5" i="8"/>
  <c r="AA31" i="8"/>
  <c r="AA30" i="8"/>
  <c r="AD30" i="8" s="1"/>
  <c r="Z29" i="8"/>
  <c r="AD29" i="8" s="1"/>
  <c r="AA4" i="8"/>
  <c r="AD4" i="8" s="1"/>
  <c r="Z16" i="8"/>
  <c r="AD16" i="8" s="1"/>
  <c r="Z3" i="8"/>
  <c r="AD3" i="8" s="1"/>
  <c r="AA17" i="8"/>
  <c r="AD17" i="8" s="1"/>
  <c r="K12" i="6"/>
  <c r="J12" i="6"/>
  <c r="I12" i="6"/>
  <c r="H12" i="6"/>
  <c r="G12" i="6"/>
  <c r="F12" i="6"/>
  <c r="E12" i="6"/>
  <c r="D12" i="6"/>
  <c r="E12" i="3"/>
  <c r="F12" i="3"/>
  <c r="G12" i="3"/>
  <c r="H12" i="3"/>
  <c r="I12" i="3"/>
  <c r="J12" i="3"/>
  <c r="K12" i="3"/>
  <c r="D12" i="3"/>
  <c r="E12" i="4"/>
  <c r="F12" i="4"/>
  <c r="G12" i="4"/>
  <c r="H12" i="4"/>
  <c r="I12" i="4"/>
  <c r="J12" i="4"/>
  <c r="K12" i="4"/>
  <c r="D12" i="4"/>
  <c r="K12" i="2"/>
  <c r="J12" i="2"/>
  <c r="I12" i="2"/>
  <c r="H12" i="2"/>
  <c r="G12" i="2"/>
  <c r="F12" i="2"/>
  <c r="E12" i="2"/>
  <c r="D12" i="2"/>
  <c r="C46" i="7"/>
  <c r="O46" i="7" s="1"/>
  <c r="C45" i="7"/>
  <c r="O45" i="7" s="1"/>
  <c r="C44" i="7"/>
  <c r="O44" i="7" s="1"/>
  <c r="C43" i="7"/>
  <c r="O43" i="7" s="1"/>
  <c r="AA33" i="8" l="1"/>
  <c r="AD31" i="8" s="1"/>
  <c r="AD32" i="8" s="1"/>
  <c r="AD33" i="8" s="1"/>
  <c r="AD34" i="8" s="1"/>
  <c r="AD35" i="8" s="1"/>
  <c r="AD36" i="8" s="1"/>
  <c r="AD37" i="8" s="1"/>
  <c r="AD38" i="8" s="1"/>
  <c r="AD39" i="8" s="1"/>
  <c r="AA20" i="8"/>
  <c r="AA7" i="8"/>
  <c r="AD5" i="8" s="1"/>
  <c r="AD6" i="8" s="1"/>
  <c r="AD7" i="8" s="1"/>
  <c r="AD8" i="8" s="1"/>
  <c r="AD9" i="8" s="1"/>
  <c r="AD10" i="8" s="1"/>
  <c r="AD11" i="8" s="1"/>
  <c r="AD12" i="8" s="1"/>
  <c r="AD13" i="8" s="1"/>
  <c r="B8" i="7"/>
  <c r="B7" i="7"/>
  <c r="B6" i="7"/>
  <c r="B15" i="7"/>
  <c r="N15" i="7" s="1"/>
  <c r="A8" i="7"/>
  <c r="A7" i="7"/>
  <c r="A6" i="7"/>
  <c r="K8" i="7"/>
  <c r="J8" i="7"/>
  <c r="I8" i="7"/>
  <c r="H8" i="7"/>
  <c r="G8" i="7"/>
  <c r="F8" i="7"/>
  <c r="E8" i="7"/>
  <c r="D8" i="7"/>
  <c r="J7" i="7"/>
  <c r="I7" i="7"/>
  <c r="H7" i="7"/>
  <c r="G7" i="7"/>
  <c r="F7" i="7"/>
  <c r="E7" i="7"/>
  <c r="D6" i="7"/>
  <c r="B9" i="1"/>
  <c r="B8" i="1"/>
  <c r="B7" i="1"/>
  <c r="B6" i="1"/>
  <c r="D11" i="2"/>
  <c r="AF30" i="8" l="1" a="1"/>
  <c r="AE30" i="8" a="1"/>
  <c r="AF4" i="8" a="1"/>
  <c r="AE4" i="8" a="1"/>
  <c r="AD18" i="8"/>
  <c r="AD19" i="8" s="1"/>
  <c r="AD20" i="8" s="1"/>
  <c r="AD21" i="8" s="1"/>
  <c r="AD22" i="8" s="1"/>
  <c r="AD23" i="8" s="1"/>
  <c r="AD24" i="8" s="1"/>
  <c r="AD25" i="8" s="1"/>
  <c r="AD26" i="8" s="1"/>
  <c r="C59" i="7"/>
  <c r="P59" i="7"/>
  <c r="D59" i="7"/>
  <c r="C61" i="7"/>
  <c r="P61" i="7"/>
  <c r="D61" i="7"/>
  <c r="C60" i="7"/>
  <c r="O60" i="7"/>
  <c r="O59" i="7"/>
  <c r="C8" i="7"/>
  <c r="N24" i="5"/>
  <c r="P9" i="7" s="1"/>
  <c r="N23" i="5"/>
  <c r="P8" i="7" s="1"/>
  <c r="N22" i="5"/>
  <c r="P7" i="7" s="1"/>
  <c r="N21" i="5"/>
  <c r="P6" i="7" s="1"/>
  <c r="M22" i="5"/>
  <c r="O7" i="7" s="1"/>
  <c r="O21" i="7" s="1"/>
  <c r="P60" i="7" s="1"/>
  <c r="C5" i="2"/>
  <c r="J11" i="3"/>
  <c r="H11" i="3"/>
  <c r="D11" i="3"/>
  <c r="C7" i="6"/>
  <c r="C13" i="6" s="1"/>
  <c r="C17" i="1" s="1"/>
  <c r="C6" i="6"/>
  <c r="C5" i="6"/>
  <c r="B15" i="1"/>
  <c r="B16" i="1"/>
  <c r="B17" i="1"/>
  <c r="B14" i="1"/>
  <c r="C8" i="4"/>
  <c r="C7" i="4"/>
  <c r="C13" i="4" s="1"/>
  <c r="C15" i="1" s="1"/>
  <c r="C6" i="4"/>
  <c r="C5" i="4"/>
  <c r="E11" i="3"/>
  <c r="F11" i="3"/>
  <c r="G11" i="3"/>
  <c r="I11" i="3"/>
  <c r="K11" i="3"/>
  <c r="C8" i="3"/>
  <c r="C7" i="3"/>
  <c r="C13" i="3" s="1"/>
  <c r="C16" i="1" s="1"/>
  <c r="C6" i="3"/>
  <c r="C5" i="3"/>
  <c r="C7" i="2"/>
  <c r="P43" i="7" l="1"/>
  <c r="P45" i="7"/>
  <c r="D45" i="7"/>
  <c r="D43" i="7"/>
  <c r="AF30" i="8"/>
  <c r="AF39" i="8"/>
  <c r="AF38" i="8"/>
  <c r="AF37" i="8"/>
  <c r="AF35" i="8"/>
  <c r="AF34" i="8"/>
  <c r="AF32" i="8"/>
  <c r="AF33" i="8"/>
  <c r="AF31" i="8"/>
  <c r="AF36" i="8"/>
  <c r="AE30" i="8"/>
  <c r="AE39" i="8"/>
  <c r="AE38" i="8"/>
  <c r="AE37" i="8"/>
  <c r="AE35" i="8"/>
  <c r="AE34" i="8"/>
  <c r="AE32" i="8"/>
  <c r="AE33" i="8"/>
  <c r="AE31" i="8"/>
  <c r="AE36" i="8"/>
  <c r="AF17" i="8" a="1"/>
  <c r="AF17" i="8" s="1"/>
  <c r="AF4" i="8"/>
  <c r="AF13" i="8"/>
  <c r="AF12" i="8"/>
  <c r="AF6" i="8"/>
  <c r="AF11" i="8"/>
  <c r="AF9" i="8"/>
  <c r="AF8" i="8"/>
  <c r="AF10" i="8"/>
  <c r="AF7" i="8"/>
  <c r="AF5" i="8"/>
  <c r="AE4" i="8"/>
  <c r="AE5" i="8"/>
  <c r="AE12" i="8"/>
  <c r="AE11" i="8"/>
  <c r="AE7" i="8"/>
  <c r="AE8" i="8"/>
  <c r="AE9" i="8"/>
  <c r="AE13" i="8"/>
  <c r="AE10" i="8"/>
  <c r="AE6" i="8"/>
  <c r="AE17" i="8" a="1"/>
  <c r="AE26" i="8" s="1"/>
  <c r="K11" i="4"/>
  <c r="K7" i="7"/>
  <c r="C13" i="2"/>
  <c r="C14" i="1" s="1"/>
  <c r="H11" i="4"/>
  <c r="E11" i="4"/>
  <c r="I11" i="4"/>
  <c r="F11" i="4"/>
  <c r="J11" i="4"/>
  <c r="G11" i="4"/>
  <c r="K16" i="6"/>
  <c r="K9" i="1" s="1"/>
  <c r="K23" i="7" s="1"/>
  <c r="J16" i="4"/>
  <c r="J7" i="1" s="1"/>
  <c r="J21" i="7" s="1"/>
  <c r="L60" i="7" s="1"/>
  <c r="K16" i="4"/>
  <c r="K7" i="1" s="1"/>
  <c r="K21" i="7" s="1"/>
  <c r="M60" i="7" s="1"/>
  <c r="D14" i="3"/>
  <c r="D15" i="3" s="1"/>
  <c r="D13" i="3" s="1"/>
  <c r="D16" i="1" s="1"/>
  <c r="J16" i="3"/>
  <c r="J8" i="1" s="1"/>
  <c r="J22" i="7" s="1"/>
  <c r="L61" i="7" s="1"/>
  <c r="K16" i="3"/>
  <c r="K8" i="1" s="1"/>
  <c r="K22" i="7" s="1"/>
  <c r="M61" i="7" s="1"/>
  <c r="K53" i="7" l="1"/>
  <c r="K52" i="7"/>
  <c r="O61" i="7"/>
  <c r="AF19" i="8"/>
  <c r="AF25" i="8"/>
  <c r="AF21" i="8"/>
  <c r="AF22" i="8"/>
  <c r="AF18" i="8"/>
  <c r="AF24" i="8"/>
  <c r="AF26" i="8"/>
  <c r="AF20" i="8"/>
  <c r="AF23" i="8"/>
  <c r="AE19" i="8"/>
  <c r="AE18" i="8"/>
  <c r="AE21" i="8"/>
  <c r="AE17" i="8"/>
  <c r="AE22" i="8"/>
  <c r="AE24" i="8"/>
  <c r="AE25" i="8"/>
  <c r="AE20" i="8"/>
  <c r="AE23" i="8"/>
  <c r="D11" i="4"/>
  <c r="D14" i="4" s="1"/>
  <c r="D15" i="4" s="1"/>
  <c r="D13" i="4" s="1"/>
  <c r="D15" i="1" s="1"/>
  <c r="M23" i="5"/>
  <c r="O8" i="7" s="1"/>
  <c r="D7" i="7"/>
  <c r="E14" i="3"/>
  <c r="E15" i="3" s="1"/>
  <c r="E14" i="4" l="1"/>
  <c r="E15" i="4" s="1"/>
  <c r="E13" i="4" s="1"/>
  <c r="E15" i="1" s="1"/>
  <c r="C7" i="7"/>
  <c r="P44" i="7"/>
  <c r="O22" i="7"/>
  <c r="P22" i="7" s="1"/>
  <c r="C17" i="3"/>
  <c r="C8" i="1" s="1"/>
  <c r="C22" i="7" s="1"/>
  <c r="E13" i="3"/>
  <c r="E16" i="1" s="1"/>
  <c r="P21" i="7" l="1"/>
  <c r="Q60" i="7" s="1"/>
  <c r="Q61" i="7"/>
  <c r="E61" i="7"/>
  <c r="F14" i="4"/>
  <c r="F15" i="4" s="1"/>
  <c r="D16" i="4" s="1"/>
  <c r="D7" i="1" s="1"/>
  <c r="D21" i="7" s="1"/>
  <c r="C17" i="4"/>
  <c r="C7" i="1" s="1"/>
  <c r="C21" i="7" s="1"/>
  <c r="D60" i="7" s="1"/>
  <c r="R61" i="7"/>
  <c r="F14" i="3"/>
  <c r="F15" i="3" s="1"/>
  <c r="P53" i="7" l="1"/>
  <c r="P30" i="7" s="1"/>
  <c r="O53" i="7"/>
  <c r="O30" i="7" s="1"/>
  <c r="O52" i="7"/>
  <c r="O29" i="7" s="1"/>
  <c r="C53" i="7"/>
  <c r="C30" i="7" s="1"/>
  <c r="Q44" i="7"/>
  <c r="Q45" i="7"/>
  <c r="E45" i="7"/>
  <c r="D44" i="7"/>
  <c r="F13" i="4"/>
  <c r="G14" i="4" s="1"/>
  <c r="G15" i="4" s="1"/>
  <c r="E16" i="4" s="1"/>
  <c r="E7" i="1" s="1"/>
  <c r="E21" i="7" s="1"/>
  <c r="R60" i="7"/>
  <c r="E60" i="7"/>
  <c r="D16" i="3"/>
  <c r="D8" i="1" s="1"/>
  <c r="D22" i="7" s="1"/>
  <c r="F13" i="3"/>
  <c r="F16" i="1" s="1"/>
  <c r="P52" i="7" l="1"/>
  <c r="P29" i="7" s="1"/>
  <c r="C52" i="7"/>
  <c r="C29" i="7" s="1"/>
  <c r="Q21" i="7"/>
  <c r="F15" i="1"/>
  <c r="Q22" i="7"/>
  <c r="S61" i="7" s="1"/>
  <c r="R45" i="7"/>
  <c r="R44" i="7"/>
  <c r="E44" i="7"/>
  <c r="F60" i="7"/>
  <c r="F61" i="7"/>
  <c r="G13" i="4"/>
  <c r="G15" i="1" s="1"/>
  <c r="G14" i="3"/>
  <c r="G15" i="3" s="1"/>
  <c r="Q53" i="7" l="1"/>
  <c r="Q30" i="7" s="1"/>
  <c r="D53" i="7"/>
  <c r="D30" i="7" s="1"/>
  <c r="D52" i="7"/>
  <c r="D29" i="7" s="1"/>
  <c r="R22" i="7"/>
  <c r="T61" i="7" s="1"/>
  <c r="S45" i="7"/>
  <c r="R21" i="7"/>
  <c r="S60" i="7" s="1"/>
  <c r="F44" i="7"/>
  <c r="F45" i="7"/>
  <c r="H14" i="4"/>
  <c r="H15" i="4" s="1"/>
  <c r="H13" i="4" s="1"/>
  <c r="H15" i="1" s="1"/>
  <c r="E16" i="3"/>
  <c r="E8" i="1" s="1"/>
  <c r="E22" i="7" s="1"/>
  <c r="G13" i="3"/>
  <c r="G16" i="1" s="1"/>
  <c r="Q52" i="7" l="1"/>
  <c r="Q29" i="7" s="1"/>
  <c r="R53" i="7"/>
  <c r="R30" i="7" s="1"/>
  <c r="S22" i="7"/>
  <c r="U61" i="7" s="1"/>
  <c r="S53" i="7" s="1"/>
  <c r="S30" i="7" s="1"/>
  <c r="T45" i="7"/>
  <c r="T60" i="7"/>
  <c r="R52" i="7" s="1"/>
  <c r="R29" i="7" s="1"/>
  <c r="S44" i="7"/>
  <c r="G61" i="7"/>
  <c r="F16" i="4"/>
  <c r="F7" i="1" s="1"/>
  <c r="F21" i="7" s="1"/>
  <c r="I14" i="4"/>
  <c r="I15" i="4" s="1"/>
  <c r="G16" i="4" s="1"/>
  <c r="G7" i="1" s="1"/>
  <c r="G21" i="7" s="1"/>
  <c r="H14" i="3"/>
  <c r="H15" i="3" s="1"/>
  <c r="F16" i="3" s="1"/>
  <c r="F8" i="1" s="1"/>
  <c r="F22" i="7" s="1"/>
  <c r="E53" i="7" l="1"/>
  <c r="E30" i="7" s="1"/>
  <c r="T22" i="7"/>
  <c r="V61" i="7" s="1"/>
  <c r="T44" i="7"/>
  <c r="S21" i="7"/>
  <c r="U45" i="7"/>
  <c r="G45" i="7"/>
  <c r="G60" i="7"/>
  <c r="H61" i="7"/>
  <c r="H60" i="7"/>
  <c r="I13" i="4"/>
  <c r="I15" i="1" s="1"/>
  <c r="H13" i="3"/>
  <c r="H16" i="1" s="1"/>
  <c r="T53" i="7" l="1"/>
  <c r="T30" i="7" s="1"/>
  <c r="F52" i="7"/>
  <c r="F29" i="7" s="1"/>
  <c r="E52" i="7"/>
  <c r="E29" i="7" s="1"/>
  <c r="F53" i="7"/>
  <c r="F30" i="7" s="1"/>
  <c r="U22" i="7"/>
  <c r="W61" i="7" s="1"/>
  <c r="T21" i="7"/>
  <c r="U60" i="7" s="1"/>
  <c r="V45" i="7"/>
  <c r="G44" i="7"/>
  <c r="H45" i="7"/>
  <c r="J14" i="4"/>
  <c r="J15" i="4" s="1"/>
  <c r="H16" i="4" s="1"/>
  <c r="H7" i="1" s="1"/>
  <c r="H21" i="7" s="1"/>
  <c r="I60" i="7" s="1"/>
  <c r="G52" i="7" s="1"/>
  <c r="I14" i="3"/>
  <c r="I15" i="3" s="1"/>
  <c r="G16" i="3" s="1"/>
  <c r="G8" i="1" s="1"/>
  <c r="G22" i="7" s="1"/>
  <c r="G29" i="7" l="1"/>
  <c r="S52" i="7"/>
  <c r="S29" i="7" s="1"/>
  <c r="U53" i="7"/>
  <c r="U30" i="7" s="1"/>
  <c r="H44" i="7"/>
  <c r="V22" i="7"/>
  <c r="X61" i="7" s="1"/>
  <c r="W45" i="7"/>
  <c r="U44" i="7"/>
  <c r="I61" i="7"/>
  <c r="J13" i="4"/>
  <c r="J15" i="1" s="1"/>
  <c r="I13" i="3"/>
  <c r="I16" i="1" s="1"/>
  <c r="V53" i="7" l="1"/>
  <c r="V30" i="7" s="1"/>
  <c r="G53" i="7"/>
  <c r="G30" i="7" s="1"/>
  <c r="I44" i="7"/>
  <c r="W22" i="7"/>
  <c r="D7" i="8"/>
  <c r="U21" i="7"/>
  <c r="I45" i="7"/>
  <c r="K14" i="4"/>
  <c r="K15" i="4" s="1"/>
  <c r="I16" i="4" s="1"/>
  <c r="J14" i="3"/>
  <c r="J15" i="3" s="1"/>
  <c r="H16" i="3" s="1"/>
  <c r="H8" i="1" s="1"/>
  <c r="H22" i="7" s="1"/>
  <c r="H7" i="8" l="1"/>
  <c r="Y61" i="7"/>
  <c r="W53" i="7" s="1"/>
  <c r="W30" i="7" s="1"/>
  <c r="F7" i="8" s="1"/>
  <c r="V60" i="7"/>
  <c r="J61" i="7"/>
  <c r="K13" i="4"/>
  <c r="K15" i="1" s="1"/>
  <c r="C16" i="4"/>
  <c r="I7" i="1"/>
  <c r="I21" i="7" s="1"/>
  <c r="J13" i="3"/>
  <c r="J16" i="1" s="1"/>
  <c r="T52" i="7" l="1"/>
  <c r="T29" i="7" s="1"/>
  <c r="H53" i="7"/>
  <c r="H30" i="7" s="1"/>
  <c r="V44" i="7"/>
  <c r="J45" i="7"/>
  <c r="J60" i="7"/>
  <c r="G6" i="8"/>
  <c r="K60" i="7"/>
  <c r="J52" i="7" s="1"/>
  <c r="K14" i="3"/>
  <c r="K15" i="3" s="1"/>
  <c r="I52" i="7" l="1"/>
  <c r="I29" i="7" s="1"/>
  <c r="H52" i="7"/>
  <c r="H29" i="7" s="1"/>
  <c r="V21" i="7"/>
  <c r="X60" i="7" s="1"/>
  <c r="J44" i="7"/>
  <c r="J29" i="7" s="1"/>
  <c r="I16" i="3"/>
  <c r="K13" i="3"/>
  <c r="K16" i="1" s="1"/>
  <c r="K44" i="7" l="1"/>
  <c r="K29" i="7" s="1"/>
  <c r="E6" i="8" s="1"/>
  <c r="W60" i="7"/>
  <c r="C16" i="3"/>
  <c r="I8" i="1"/>
  <c r="I22" i="7" s="1"/>
  <c r="V52" i="7" l="1"/>
  <c r="V29" i="7" s="1"/>
  <c r="U52" i="7"/>
  <c r="U29" i="7" s="1"/>
  <c r="C6" i="8"/>
  <c r="W44" i="7"/>
  <c r="G7" i="8"/>
  <c r="K61" i="7"/>
  <c r="C6" i="2"/>
  <c r="J53" i="7" l="1"/>
  <c r="J30" i="7" s="1"/>
  <c r="I53" i="7"/>
  <c r="I30" i="7" s="1"/>
  <c r="W21" i="7"/>
  <c r="D6" i="8"/>
  <c r="K45" i="7"/>
  <c r="K30" i="7" s="1"/>
  <c r="J16" i="2"/>
  <c r="K16" i="2"/>
  <c r="K11" i="6" s="1"/>
  <c r="E7" i="8" l="1"/>
  <c r="J6" i="1"/>
  <c r="J20" i="7" s="1"/>
  <c r="L59" i="7" s="1"/>
  <c r="J11" i="6"/>
  <c r="H6" i="8"/>
  <c r="Y60" i="7"/>
  <c r="W52" i="7" s="1"/>
  <c r="W29" i="7" s="1"/>
  <c r="F6" i="8" s="1"/>
  <c r="C7" i="8"/>
  <c r="K6" i="1"/>
  <c r="K20" i="7" s="1"/>
  <c r="M59" i="7" s="1"/>
  <c r="G6" i="7"/>
  <c r="J6" i="7"/>
  <c r="K6" i="7"/>
  <c r="I6" i="7"/>
  <c r="H6" i="7"/>
  <c r="F6" i="7"/>
  <c r="G11" i="2"/>
  <c r="H11" i="2"/>
  <c r="I11" i="2"/>
  <c r="J11" i="2"/>
  <c r="E11" i="2"/>
  <c r="K11" i="2"/>
  <c r="F11" i="2"/>
  <c r="E6" i="7"/>
  <c r="K51" i="7" l="1"/>
  <c r="J15" i="7"/>
  <c r="K15" i="7"/>
  <c r="C8" i="2"/>
  <c r="D14" i="2" s="1"/>
  <c r="D15" i="2" s="1"/>
  <c r="D13" i="2" s="1"/>
  <c r="D14" i="1" s="1"/>
  <c r="C6" i="7"/>
  <c r="M21" i="5" l="1"/>
  <c r="O6" i="7" s="1"/>
  <c r="O20" i="7" s="1"/>
  <c r="P20" i="7" s="1"/>
  <c r="C8" i="6"/>
  <c r="E14" i="2"/>
  <c r="E15" i="2" s="1"/>
  <c r="E13" i="2" s="1"/>
  <c r="Q59" i="7" l="1"/>
  <c r="R59" i="7"/>
  <c r="M24" i="5"/>
  <c r="O9" i="7" s="1"/>
  <c r="O23" i="7" s="1"/>
  <c r="F14" i="2"/>
  <c r="F15" i="2" s="1"/>
  <c r="F13" i="2" s="1"/>
  <c r="E14" i="1"/>
  <c r="C17" i="2"/>
  <c r="C6" i="1" s="1"/>
  <c r="C20" i="7" s="1"/>
  <c r="P51" i="7" l="1"/>
  <c r="P28" i="7" s="1"/>
  <c r="O51" i="7"/>
  <c r="O28" i="7" s="1"/>
  <c r="Q43" i="7"/>
  <c r="E59" i="7"/>
  <c r="P15" i="7"/>
  <c r="P46" i="7" s="1"/>
  <c r="F14" i="1"/>
  <c r="G14" i="2"/>
  <c r="G15" i="2" s="1"/>
  <c r="G13" i="2" s="1"/>
  <c r="D16" i="2"/>
  <c r="D11" i="6" s="1"/>
  <c r="C51" i="7" l="1"/>
  <c r="C28" i="7" s="1"/>
  <c r="Q20" i="7"/>
  <c r="S59" i="7" s="1"/>
  <c r="R43" i="7"/>
  <c r="E43" i="7"/>
  <c r="D14" i="6"/>
  <c r="D15" i="6" s="1"/>
  <c r="D13" i="6" s="1"/>
  <c r="D17" i="1" s="1"/>
  <c r="D6" i="1"/>
  <c r="D20" i="7" s="1"/>
  <c r="G14" i="1"/>
  <c r="H14" i="2"/>
  <c r="H15" i="2" s="1"/>
  <c r="Q51" i="7" l="1"/>
  <c r="Q28" i="7" s="1"/>
  <c r="S43" i="7"/>
  <c r="Q15" i="7"/>
  <c r="Q46" i="7" s="1"/>
  <c r="R20" i="7"/>
  <c r="T59" i="7" s="1"/>
  <c r="E16" i="2"/>
  <c r="E11" i="6" s="1"/>
  <c r="F59" i="7"/>
  <c r="D15" i="7"/>
  <c r="H13" i="2"/>
  <c r="R51" i="7" l="1"/>
  <c r="R28" i="7" s="1"/>
  <c r="D51" i="7"/>
  <c r="D28" i="7" s="1"/>
  <c r="T43" i="7"/>
  <c r="R15" i="7"/>
  <c r="S20" i="7"/>
  <c r="S15" i="7" s="1"/>
  <c r="F43" i="7"/>
  <c r="E6" i="1"/>
  <c r="E20" i="7" s="1"/>
  <c r="E14" i="6"/>
  <c r="E15" i="6" s="1"/>
  <c r="E13" i="6" s="1"/>
  <c r="E17" i="1" s="1"/>
  <c r="H14" i="1"/>
  <c r="I14" i="2"/>
  <c r="I15" i="2" s="1"/>
  <c r="U59" i="7" l="1"/>
  <c r="T20" i="7"/>
  <c r="V59" i="7" s="1"/>
  <c r="F16" i="2"/>
  <c r="F11" i="6" s="1"/>
  <c r="G59" i="7"/>
  <c r="E15" i="7"/>
  <c r="I13" i="2"/>
  <c r="U43" i="7" l="1"/>
  <c r="T51" i="7"/>
  <c r="T28" i="7" s="1"/>
  <c r="S51" i="7"/>
  <c r="S28" i="7" s="1"/>
  <c r="E51" i="7"/>
  <c r="E28" i="7" s="1"/>
  <c r="T15" i="7"/>
  <c r="G43" i="7"/>
  <c r="F14" i="6"/>
  <c r="F15" i="6" s="1"/>
  <c r="F6" i="1"/>
  <c r="F20" i="7" s="1"/>
  <c r="I14" i="1"/>
  <c r="J14" i="2"/>
  <c r="J15" i="2" s="1"/>
  <c r="V43" i="7" l="1"/>
  <c r="U20" i="7"/>
  <c r="W59" i="7" s="1"/>
  <c r="U51" i="7" s="1"/>
  <c r="U28" i="7" s="1"/>
  <c r="H59" i="7"/>
  <c r="F15" i="7"/>
  <c r="F13" i="6"/>
  <c r="C17" i="6"/>
  <c r="C9" i="1" s="1"/>
  <c r="C23" i="7" s="1"/>
  <c r="F62" i="7" s="1"/>
  <c r="G16" i="2"/>
  <c r="G11" i="6" s="1"/>
  <c r="J13" i="2"/>
  <c r="W43" i="7" l="1"/>
  <c r="D5" i="8" s="1"/>
  <c r="V20" i="7"/>
  <c r="X59" i="7" s="1"/>
  <c r="U15" i="7"/>
  <c r="F51" i="7"/>
  <c r="F28" i="7" s="1"/>
  <c r="H43" i="7"/>
  <c r="F17" i="1"/>
  <c r="G14" i="6"/>
  <c r="G15" i="6" s="1"/>
  <c r="D16" i="6" s="1"/>
  <c r="D9" i="1" s="1"/>
  <c r="D23" i="7" s="1"/>
  <c r="G62" i="7" s="1"/>
  <c r="G6" i="1"/>
  <c r="G20" i="7" s="1"/>
  <c r="J14" i="1"/>
  <c r="K14" i="2"/>
  <c r="K15" i="2" s="1"/>
  <c r="V15" i="7" l="1"/>
  <c r="W20" i="7"/>
  <c r="W15" i="7" s="1"/>
  <c r="D46" i="7"/>
  <c r="V51" i="7"/>
  <c r="V28" i="7" s="1"/>
  <c r="I16" i="2"/>
  <c r="I11" i="6" s="1"/>
  <c r="H16" i="2"/>
  <c r="H11" i="6" s="1"/>
  <c r="G13" i="6"/>
  <c r="G17" i="1" s="1"/>
  <c r="I59" i="7"/>
  <c r="G15" i="7"/>
  <c r="K13" i="2"/>
  <c r="K14" i="1" s="1"/>
  <c r="O15" i="7" l="1"/>
  <c r="H5" i="8"/>
  <c r="Y59" i="7"/>
  <c r="W51" i="7" s="1"/>
  <c r="W28" i="7" s="1"/>
  <c r="F5" i="8" s="1"/>
  <c r="G51" i="7"/>
  <c r="G28" i="7" s="1"/>
  <c r="I43" i="7"/>
  <c r="I6" i="1"/>
  <c r="I20" i="7" s="1"/>
  <c r="H6" i="1"/>
  <c r="H20" i="7" s="1"/>
  <c r="H14" i="6"/>
  <c r="H15" i="6" s="1"/>
  <c r="I15" i="7" l="1"/>
  <c r="G5" i="8"/>
  <c r="J59" i="7"/>
  <c r="H15" i="7"/>
  <c r="H13" i="6"/>
  <c r="E16" i="6"/>
  <c r="E9" i="1" s="1"/>
  <c r="E23" i="7" s="1"/>
  <c r="H62" i="7" s="1"/>
  <c r="K59" i="7"/>
  <c r="J51" i="7" s="1"/>
  <c r="E46" i="7" l="1"/>
  <c r="I51" i="7"/>
  <c r="I28" i="7" s="1"/>
  <c r="H51" i="7"/>
  <c r="H28" i="7" s="1"/>
  <c r="J43" i="7"/>
  <c r="J28" i="7" s="1"/>
  <c r="C15" i="7"/>
  <c r="H17" i="1"/>
  <c r="I14" i="6"/>
  <c r="I15" i="6" s="1"/>
  <c r="F16" i="6" s="1"/>
  <c r="F9" i="1" s="1"/>
  <c r="F23" i="7" s="1"/>
  <c r="I62" i="7" s="1"/>
  <c r="C54" i="7" l="1"/>
  <c r="C31" i="7" s="1"/>
  <c r="F46" i="7"/>
  <c r="K43" i="7"/>
  <c r="K28" i="7" s="1"/>
  <c r="E5" i="8" s="1"/>
  <c r="I13" i="6"/>
  <c r="C5" i="8" l="1"/>
  <c r="J14" i="6"/>
  <c r="J15" i="6" s="1"/>
  <c r="I17" i="1"/>
  <c r="G16" i="6" l="1"/>
  <c r="G9" i="1" s="1"/>
  <c r="G23" i="7" s="1"/>
  <c r="J62" i="7" s="1"/>
  <c r="I16" i="6"/>
  <c r="I9" i="1" s="1"/>
  <c r="I23" i="7" s="1"/>
  <c r="L62" i="7" s="1"/>
  <c r="J13" i="6"/>
  <c r="D54" i="7" l="1"/>
  <c r="D31" i="7" s="1"/>
  <c r="G46" i="7"/>
  <c r="K14" i="6"/>
  <c r="K15" i="6" s="1"/>
  <c r="J17" i="1"/>
  <c r="K13" i="6" l="1"/>
  <c r="K17" i="1" s="1"/>
  <c r="J16" i="6"/>
  <c r="J9" i="1" s="1"/>
  <c r="J23" i="7" s="1"/>
  <c r="H16" i="6"/>
  <c r="H9" i="1" s="1"/>
  <c r="H23" i="7" s="1"/>
  <c r="K62" i="7" s="1"/>
  <c r="E54" i="7" l="1"/>
  <c r="E31" i="7" s="1"/>
  <c r="H46" i="7"/>
  <c r="M62" i="7"/>
  <c r="K54" i="7" s="1"/>
  <c r="G8" i="8"/>
  <c r="G9" i="8" s="1"/>
  <c r="C16" i="6"/>
  <c r="J54" i="7" l="1"/>
  <c r="I54" i="7"/>
  <c r="H54" i="7"/>
  <c r="H31" i="7" s="1"/>
  <c r="F54" i="7"/>
  <c r="F31" i="7" s="1"/>
  <c r="G54" i="7"/>
  <c r="G31" i="7" s="1"/>
  <c r="I46" i="7"/>
  <c r="J46" i="7" l="1"/>
  <c r="I31" i="7"/>
  <c r="K46" i="7" l="1"/>
  <c r="J31" i="7"/>
  <c r="K31" i="7" l="1"/>
  <c r="E8" i="8" s="1"/>
  <c r="E9" i="8" s="1"/>
  <c r="C8" i="8"/>
  <c r="C9" i="8" s="1"/>
  <c r="P23" i="7" l="1"/>
  <c r="Q23" i="7" l="1"/>
  <c r="S62" i="7" l="1"/>
  <c r="R62" i="7" l="1"/>
  <c r="R46" i="7" s="1"/>
  <c r="T62" i="7"/>
  <c r="S46" i="7" l="1"/>
  <c r="Q54" i="7"/>
  <c r="Q31" i="7" s="1"/>
  <c r="R23" i="7"/>
  <c r="U62" i="7" s="1"/>
  <c r="R54" i="7" s="1"/>
  <c r="R31" i="7" s="1"/>
  <c r="P54" i="7"/>
  <c r="P31" i="7" s="1"/>
  <c r="O54" i="7"/>
  <c r="O31" i="7" s="1"/>
  <c r="T46" i="7" l="1"/>
  <c r="S23" i="7"/>
  <c r="V62" i="7" s="1"/>
  <c r="U46" i="7" l="1"/>
  <c r="V46" i="7" s="1"/>
  <c r="T23" i="7"/>
  <c r="W62" i="7" s="1"/>
  <c r="T54" i="7" s="1"/>
  <c r="T31" i="7" s="1"/>
  <c r="S54" i="7"/>
  <c r="S31" i="7" s="1"/>
  <c r="W46" i="7" l="1"/>
  <c r="D8" i="8" s="1"/>
  <c r="D9" i="8" s="1"/>
  <c r="U23" i="7"/>
  <c r="V23" i="7" s="1"/>
  <c r="X62" i="7"/>
  <c r="Y62" i="7"/>
  <c r="W23" i="7" l="1"/>
  <c r="H8" i="8" s="1"/>
  <c r="H9" i="8" s="1"/>
  <c r="W54" i="7"/>
  <c r="W31" i="7" s="1"/>
  <c r="V54" i="7"/>
  <c r="V31" i="7" s="1"/>
  <c r="U54" i="7"/>
  <c r="U31" i="7" s="1"/>
  <c r="F8" i="8" l="1"/>
  <c r="F9" i="8" s="1"/>
</calcChain>
</file>

<file path=xl/sharedStrings.xml><?xml version="1.0" encoding="utf-8"?>
<sst xmlns="http://schemas.openxmlformats.org/spreadsheetml/2006/main" count="281" uniqueCount="83">
  <si>
    <t>Chicago</t>
  </si>
  <si>
    <t>Montreal</t>
  </si>
  <si>
    <t>New York</t>
  </si>
  <si>
    <t>DC</t>
  </si>
  <si>
    <t>Safety Stock</t>
  </si>
  <si>
    <t>Period</t>
  </si>
  <si>
    <t>Current 
Inventory</t>
  </si>
  <si>
    <t>Safety 
Stock</t>
  </si>
  <si>
    <t>Master Data</t>
  </si>
  <si>
    <t>Gross requirements</t>
  </si>
  <si>
    <t>Scheduled receipts</t>
  </si>
  <si>
    <t>Proj. available</t>
  </si>
  <si>
    <t>Net requirements</t>
  </si>
  <si>
    <t>Planned order receipts</t>
  </si>
  <si>
    <t>Planned order releases</t>
  </si>
  <si>
    <t>units</t>
  </si>
  <si>
    <t>Lead-time</t>
  </si>
  <si>
    <t>On-Hand</t>
  </si>
  <si>
    <t>Location</t>
  </si>
  <si>
    <t>Supplied from</t>
  </si>
  <si>
    <t>Order lot size</t>
  </si>
  <si>
    <t>Backlog quantity (if any)</t>
  </si>
  <si>
    <t>periods</t>
  </si>
  <si>
    <t>Backlog 
(Past Due)</t>
  </si>
  <si>
    <t>None</t>
  </si>
  <si>
    <t>Summary of Planned Shipments</t>
  </si>
  <si>
    <t>Summary of Projected Inventory</t>
  </si>
  <si>
    <t>Order 
Qty</t>
  </si>
  <si>
    <t>Lead time</t>
  </si>
  <si>
    <t>Avg. 
Demand</t>
  </si>
  <si>
    <t>Reorder Point</t>
  </si>
  <si>
    <t>DRP</t>
  </si>
  <si>
    <t>Current</t>
  </si>
  <si>
    <t>Inventory DRP</t>
  </si>
  <si>
    <t>Average</t>
  </si>
  <si>
    <t>Independent Demand</t>
  </si>
  <si>
    <t>Dependent Demand</t>
  </si>
  <si>
    <t>ROP</t>
  </si>
  <si>
    <t>Qty</t>
  </si>
  <si>
    <t>Order Receipts</t>
  </si>
  <si>
    <t>Order Placed</t>
  </si>
  <si>
    <t>Average inventory</t>
  </si>
  <si>
    <t>Forecast</t>
  </si>
  <si>
    <t>Planned Receipts</t>
  </si>
  <si>
    <t>Number of order</t>
  </si>
  <si>
    <t>Total</t>
  </si>
  <si>
    <t>Min</t>
  </si>
  <si>
    <t>Max</t>
  </si>
  <si>
    <t>N.histograms</t>
  </si>
  <si>
    <t>Bin</t>
  </si>
  <si>
    <t>Step-size</t>
  </si>
  <si>
    <t>Inventory ROP</t>
  </si>
  <si>
    <t>Inventory In-Transit DRP</t>
  </si>
  <si>
    <t>Inventory In-Transit ROP</t>
  </si>
  <si>
    <t>Forecast and planned receipts</t>
  </si>
  <si>
    <t>Order Qty</t>
  </si>
  <si>
    <t>Details:</t>
  </si>
  <si>
    <t>- Inventory at DCs</t>
  </si>
  <si>
    <t>Total Inventory DRP (all locations and In-transit)</t>
  </si>
  <si>
    <t>Total Inventory ROP (all locations and In-transit)</t>
  </si>
  <si>
    <t>- Inventory in-transit</t>
  </si>
  <si>
    <t>- Order receipts</t>
  </si>
  <si>
    <t>BACK to top</t>
  </si>
  <si>
    <t>Reorder Point parameters</t>
  </si>
  <si>
    <t>%Forecast Error</t>
  </si>
  <si>
    <t>SD</t>
  </si>
  <si>
    <t>Backlog quantities</t>
  </si>
  <si>
    <t>Simulation run</t>
  </si>
  <si>
    <t>Summary of simulation results</t>
  </si>
  <si>
    <t>Service level (%)</t>
  </si>
  <si>
    <t>Average forecast errors (%)</t>
  </si>
  <si>
    <t>Scenarios</t>
  </si>
  <si>
    <t>The independent demands at the three locations are linked to the DC which handles the dependent demands from those locations.</t>
  </si>
  <si>
    <t>This sheet contains the master data used in the example. The cells highlighted in yellow can be modified if needed. The changes will be reflected in other sheets in the file.</t>
  </si>
  <si>
    <t xml:space="preserve"> (this table from row 5-9 shows the result of one scenario linked from the sheet "Flowcasting_vs_ROP", and it is run for 100 times. The results of 100 scenarios are recorded below from row 10 onwards)</t>
  </si>
  <si>
    <t>NOTE: this is the level of forecasting errors used in safety stock and simulation</t>
  </si>
  <si>
    <r>
      <rPr>
        <b/>
        <sz val="11"/>
        <color theme="1"/>
        <rFont val="Calibri"/>
        <family val="2"/>
        <scheme val="minor"/>
      </rPr>
      <t xml:space="preserve">2) </t>
    </r>
    <r>
      <rPr>
        <sz val="11"/>
        <color theme="1"/>
        <rFont val="Calibri"/>
        <family val="2"/>
        <scheme val="minor"/>
      </rPr>
      <t>In the sheet "FC_MasterSchedule", the order (shipment) plans are calculated based on the time-phased planning logic of DRP/Flowcasting</t>
    </r>
  </si>
  <si>
    <r>
      <rPr>
        <b/>
        <i/>
        <sz val="11"/>
        <color theme="1"/>
        <rFont val="Calibri"/>
        <family val="2"/>
        <scheme val="minor"/>
      </rPr>
      <t>NOTE</t>
    </r>
    <r>
      <rPr>
        <i/>
        <sz val="11"/>
        <color theme="1"/>
        <rFont val="Calibri"/>
        <family val="2"/>
        <scheme val="minor"/>
      </rPr>
      <t>: This sheet is used to generate the results based on flowcasting vs ROP under a demand scenario randomly drawn based on the predefined forecasting error level.</t>
    </r>
  </si>
  <si>
    <r>
      <rPr>
        <b/>
        <sz val="11"/>
        <color theme="1"/>
        <rFont val="Calibri"/>
        <family val="2"/>
        <scheme val="minor"/>
      </rPr>
      <t>3)</t>
    </r>
    <r>
      <rPr>
        <sz val="11"/>
        <color theme="1"/>
        <rFont val="Calibri"/>
        <family val="2"/>
        <scheme val="minor"/>
      </rPr>
      <t xml:space="preserve"> In the sheet "Flowcasting_vs_ROP", we provide the results based on the planned orders using DRP/flowcasting logic vs ROP based on a single scenario of demand realization.</t>
    </r>
  </si>
  <si>
    <r>
      <rPr>
        <b/>
        <sz val="11"/>
        <color theme="1"/>
        <rFont val="Calibri"/>
        <family val="2"/>
        <scheme val="minor"/>
      </rPr>
      <t xml:space="preserve">1) </t>
    </r>
    <r>
      <rPr>
        <sz val="11"/>
        <color theme="1"/>
        <rFont val="Calibri"/>
        <family val="2"/>
        <scheme val="minor"/>
      </rPr>
      <t>In each of the four sheets with the name "DRP_XXX", it shows how the orders under DRP/flowcasting logic can be calculated (see "Planned order receipts/releases")</t>
    </r>
  </si>
  <si>
    <r>
      <rPr>
        <b/>
        <sz val="11"/>
        <color theme="1"/>
        <rFont val="Calibri"/>
        <family val="2"/>
        <scheme val="minor"/>
      </rPr>
      <t>4)</t>
    </r>
    <r>
      <rPr>
        <sz val="11"/>
        <color theme="1"/>
        <rFont val="Calibri"/>
        <family val="2"/>
        <scheme val="minor"/>
      </rPr>
      <t xml:space="preserve"> In the sheet "Scenario", we provide the simulation results based on 100 scenarios when Flowcasting planned orders and ROP are used. </t>
    </r>
  </si>
  <si>
    <t>NOTE: this is the level of forecasting errors used in safety stock calculation.</t>
  </si>
  <si>
    <r>
      <rPr>
        <b/>
        <sz val="11"/>
        <color theme="1"/>
        <rFont val="Calibri"/>
        <family val="2"/>
        <scheme val="minor"/>
      </rPr>
      <t>NOTE</t>
    </r>
    <r>
      <rPr>
        <sz val="11"/>
        <color theme="1"/>
        <rFont val="Calibri"/>
        <family val="2"/>
        <scheme val="minor"/>
      </rPr>
      <t>: This Excel sheet serves as a complement to "Princess Auto (A): Changing the Supply Chain Management Landscape with Flowcasting," providing numerical examples of DRP/flowcasting logic, with a comparison with reorder point (ROP).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</si>
</sst>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1"/>
      <color rgb="FFFF0000"/>
      <name val="Calibri"/>
      <family val="2"/>
      <scheme val="minor"/>
    </font>
    <font>
      <b/>
      <sz val="12"/>
      <color rgb="FFFFFFFF"/>
      <name val="Calibri"/>
      <family val="2"/>
      <scheme val="minor"/>
    </font>
    <font>
      <sz val="12"/>
      <color rgb="FF000000"/>
      <name val="Calibri"/>
      <family val="2"/>
      <scheme val="minor"/>
    </font>
    <font>
      <sz val="12"/>
      <color rgb="FFFF0000"/>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0"/>
      <name val="Calibri"/>
      <family val="2"/>
      <scheme val="minor"/>
    </font>
    <font>
      <b/>
      <sz val="11"/>
      <color theme="0"/>
      <name val="Calibri"/>
      <family val="2"/>
      <scheme val="minor"/>
    </font>
    <font>
      <b/>
      <sz val="16"/>
      <color theme="1"/>
      <name val="Calibri"/>
      <family val="2"/>
      <scheme val="minor"/>
    </font>
    <font>
      <sz val="12"/>
      <color rgb="FFFFFFFF"/>
      <name val="Calibri"/>
      <family val="2"/>
      <scheme val="minor"/>
    </font>
    <font>
      <u/>
      <sz val="11"/>
      <color theme="10"/>
      <name val="Calibri"/>
      <family val="2"/>
      <scheme val="minor"/>
    </font>
    <font>
      <i/>
      <sz val="11"/>
      <color theme="1"/>
      <name val="Calibri"/>
      <family val="2"/>
      <scheme val="minor"/>
    </font>
    <font>
      <b/>
      <i/>
      <sz val="16"/>
      <color theme="1"/>
      <name val="Calibri"/>
      <family val="2"/>
      <scheme val="minor"/>
    </font>
    <font>
      <b/>
      <i/>
      <sz val="11"/>
      <color theme="1"/>
      <name val="Calibri"/>
      <family val="2"/>
      <scheme val="minor"/>
    </font>
    <font>
      <b/>
      <sz val="16"/>
      <color theme="0"/>
      <name val="Calibri"/>
      <family val="2"/>
      <scheme val="minor"/>
    </font>
    <font>
      <sz val="16"/>
      <color theme="1"/>
      <name val="Calibri"/>
      <family val="2"/>
      <scheme val="minor"/>
    </font>
    <font>
      <b/>
      <sz val="11"/>
      <name val="Calibri"/>
      <family val="2"/>
      <scheme val="minor"/>
    </font>
    <font>
      <i/>
      <sz val="8"/>
      <color theme="1"/>
      <name val="Calibri"/>
      <family val="2"/>
      <scheme val="minor"/>
    </font>
  </fonts>
  <fills count="10">
    <fill>
      <patternFill patternType="none"/>
    </fill>
    <fill>
      <patternFill patternType="gray125"/>
    </fill>
    <fill>
      <patternFill patternType="solid">
        <fgColor rgb="FFA6A6A6"/>
        <bgColor indexed="64"/>
      </patternFill>
    </fill>
    <fill>
      <patternFill patternType="solid">
        <fgColor rgb="FFFFFF66"/>
        <bgColor indexed="64"/>
      </patternFill>
    </fill>
    <fill>
      <patternFill patternType="solid">
        <fgColor theme="0" tint="-0.499984740745262"/>
        <bgColor indexed="64"/>
      </patternFill>
    </fill>
    <fill>
      <patternFill patternType="solid">
        <fgColor theme="2"/>
        <bgColor indexed="64"/>
      </patternFill>
    </fill>
    <fill>
      <patternFill patternType="solid">
        <fgColor theme="5"/>
        <bgColor indexed="64"/>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93">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readingOrder="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64" fontId="3" fillId="0" borderId="3" xfId="0" applyNumberFormat="1" applyFont="1" applyBorder="1" applyAlignment="1">
      <alignment horizontal="center" vertical="center" wrapText="1" readingOrder="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164" fontId="3" fillId="0" borderId="3" xfId="0" applyNumberFormat="1" applyFont="1" applyFill="1" applyBorder="1" applyAlignment="1">
      <alignment horizontal="center" vertical="center" wrapText="1" readingOrder="1"/>
    </xf>
    <xf numFmtId="0" fontId="1" fillId="0" borderId="0" xfId="0" applyFont="1"/>
    <xf numFmtId="0" fontId="2" fillId="2" borderId="2" xfId="0" applyFont="1" applyFill="1" applyBorder="1" applyAlignment="1">
      <alignment horizontal="center" vertical="center" wrapText="1"/>
    </xf>
    <xf numFmtId="164" fontId="3" fillId="0" borderId="2" xfId="0" applyNumberFormat="1" applyFont="1" applyBorder="1" applyAlignment="1">
      <alignment horizontal="left" vertical="center" wrapText="1"/>
    </xf>
    <xf numFmtId="0" fontId="5" fillId="0" borderId="0" xfId="0" applyFont="1"/>
    <xf numFmtId="0" fontId="6" fillId="0" borderId="0" xfId="0" applyFont="1" applyAlignment="1">
      <alignment horizontal="left"/>
    </xf>
    <xf numFmtId="0" fontId="6" fillId="0" borderId="0" xfId="0" applyFont="1"/>
    <xf numFmtId="0" fontId="7" fillId="0" borderId="0" xfId="0" applyFont="1"/>
    <xf numFmtId="1" fontId="0" fillId="0" borderId="0" xfId="0" applyNumberFormat="1"/>
    <xf numFmtId="164" fontId="0" fillId="0" borderId="0" xfId="0" applyNumberFormat="1"/>
    <xf numFmtId="165" fontId="0" fillId="0" borderId="0" xfId="0" applyNumberFormat="1"/>
    <xf numFmtId="164" fontId="8" fillId="0" borderId="0" xfId="0" applyNumberFormat="1" applyFont="1" applyBorder="1" applyAlignment="1">
      <alignment horizontal="center" vertical="center" wrapText="1" readingOrder="1"/>
    </xf>
    <xf numFmtId="0" fontId="10" fillId="0" borderId="0" xfId="0" applyFont="1"/>
    <xf numFmtId="0" fontId="0" fillId="0" borderId="0" xfId="0" applyFont="1" applyAlignment="1">
      <alignment horizontal="center" wrapText="1"/>
    </xf>
    <xf numFmtId="0" fontId="0" fillId="5" borderId="7" xfId="0" applyFont="1" applyFill="1" applyBorder="1" applyAlignment="1">
      <alignment horizontal="center" wrapText="1"/>
    </xf>
    <xf numFmtId="0" fontId="0" fillId="0" borderId="7" xfId="0" applyFont="1" applyBorder="1"/>
    <xf numFmtId="0" fontId="0" fillId="3" borderId="7" xfId="0" applyFont="1" applyFill="1" applyBorder="1"/>
    <xf numFmtId="0" fontId="0" fillId="0" borderId="0" xfId="0" applyFont="1"/>
    <xf numFmtId="0" fontId="0" fillId="0" borderId="8" xfId="0" applyFont="1" applyBorder="1"/>
    <xf numFmtId="0" fontId="0" fillId="3" borderId="8" xfId="0" applyFont="1" applyFill="1" applyBorder="1"/>
    <xf numFmtId="0" fontId="0" fillId="0" borderId="9" xfId="0" applyFont="1" applyBorder="1"/>
    <xf numFmtId="0" fontId="0" fillId="3" borderId="9" xfId="0" applyFont="1" applyFill="1" applyBorder="1"/>
    <xf numFmtId="0" fontId="7" fillId="0" borderId="0" xfId="0" applyFont="1" applyBorder="1" applyAlignment="1">
      <alignment horizontal="center"/>
    </xf>
    <xf numFmtId="0" fontId="0" fillId="5" borderId="3" xfId="0" applyFont="1" applyFill="1" applyBorder="1" applyAlignment="1">
      <alignment horizontal="center" wrapText="1"/>
    </xf>
    <xf numFmtId="0" fontId="7" fillId="0" borderId="3" xfId="0" applyFont="1" applyBorder="1" applyAlignment="1">
      <alignment horizontal="center"/>
    </xf>
    <xf numFmtId="0" fontId="9" fillId="4" borderId="3" xfId="0" applyFont="1" applyFill="1" applyBorder="1" applyAlignment="1">
      <alignment horizontal="center"/>
    </xf>
    <xf numFmtId="0" fontId="4" fillId="3" borderId="0" xfId="0" applyFont="1" applyFill="1" applyAlignment="1">
      <alignment horizontal="left"/>
    </xf>
    <xf numFmtId="1" fontId="4" fillId="3" borderId="0" xfId="0" applyNumberFormat="1" applyFont="1" applyFill="1" applyAlignment="1">
      <alignment horizontal="center"/>
    </xf>
    <xf numFmtId="0" fontId="0" fillId="0" borderId="0" xfId="0" applyFill="1"/>
    <xf numFmtId="1" fontId="0" fillId="0" borderId="0" xfId="0" applyNumberFormat="1" applyFill="1"/>
    <xf numFmtId="0" fontId="2" fillId="2" borderId="3" xfId="0" applyFont="1" applyFill="1" applyBorder="1" applyAlignment="1">
      <alignment horizontal="center" vertical="center" wrapText="1"/>
    </xf>
    <xf numFmtId="164" fontId="3" fillId="0" borderId="7" xfId="0" applyNumberFormat="1" applyFont="1" applyBorder="1" applyAlignment="1">
      <alignment horizontal="center" vertical="center" wrapText="1" readingOrder="1"/>
    </xf>
    <xf numFmtId="164" fontId="3" fillId="0" borderId="8" xfId="0" applyNumberFormat="1" applyFont="1" applyBorder="1" applyAlignment="1">
      <alignment horizontal="center" vertical="center" wrapText="1" readingOrder="1"/>
    </xf>
    <xf numFmtId="164" fontId="3" fillId="0" borderId="9" xfId="0" applyNumberFormat="1" applyFont="1" applyBorder="1" applyAlignment="1">
      <alignment horizontal="center" vertical="center" wrapText="1" readingOrder="1"/>
    </xf>
    <xf numFmtId="0" fontId="11" fillId="2" borderId="3" xfId="0" applyFont="1" applyFill="1" applyBorder="1" applyAlignment="1">
      <alignment horizontal="center" vertical="center" wrapText="1"/>
    </xf>
    <xf numFmtId="0" fontId="0" fillId="0" borderId="1" xfId="0" applyFill="1" applyBorder="1"/>
    <xf numFmtId="164" fontId="3" fillId="0" borderId="0" xfId="0" applyNumberFormat="1" applyFont="1" applyFill="1" applyBorder="1" applyAlignment="1">
      <alignment horizontal="left" vertical="center" wrapText="1" readingOrder="1"/>
    </xf>
    <xf numFmtId="0" fontId="12" fillId="0" borderId="0" xfId="1" quotePrefix="1"/>
    <xf numFmtId="0" fontId="7" fillId="0" borderId="1" xfId="0" applyFont="1" applyBorder="1"/>
    <xf numFmtId="0" fontId="13" fillId="0" borderId="0" xfId="0" applyFont="1"/>
    <xf numFmtId="0" fontId="14" fillId="0" borderId="0" xfId="0" applyFont="1"/>
    <xf numFmtId="0" fontId="15" fillId="0" borderId="0" xfId="0" applyFont="1"/>
    <xf numFmtId="0" fontId="16" fillId="7" borderId="0" xfId="0" applyFont="1" applyFill="1"/>
    <xf numFmtId="1" fontId="0" fillId="0" borderId="8" xfId="0" applyNumberFormat="1" applyFill="1" applyBorder="1"/>
    <xf numFmtId="1" fontId="0" fillId="0" borderId="9" xfId="0" applyNumberFormat="1" applyFill="1" applyBorder="1"/>
    <xf numFmtId="0" fontId="0" fillId="0" borderId="2" xfId="0" applyBorder="1"/>
    <xf numFmtId="1" fontId="0" fillId="0" borderId="1" xfId="0" applyNumberFormat="1" applyBorder="1"/>
    <xf numFmtId="0" fontId="0" fillId="0" borderId="1" xfId="0" applyBorder="1"/>
    <xf numFmtId="1" fontId="0" fillId="0" borderId="10" xfId="0" applyNumberFormat="1" applyFill="1" applyBorder="1"/>
    <xf numFmtId="1" fontId="0" fillId="0" borderId="11" xfId="0" applyNumberFormat="1" applyFill="1" applyBorder="1"/>
    <xf numFmtId="1" fontId="0" fillId="0" borderId="4" xfId="0" applyNumberFormat="1" applyFill="1" applyBorder="1"/>
    <xf numFmtId="0" fontId="17" fillId="0" borderId="0" xfId="0" applyFont="1"/>
    <xf numFmtId="1" fontId="17" fillId="0" borderId="0" xfId="0" applyNumberFormat="1" applyFont="1"/>
    <xf numFmtId="0" fontId="17" fillId="0" borderId="0" xfId="0" applyFont="1" applyFill="1"/>
    <xf numFmtId="0" fontId="10" fillId="0" borderId="0" xfId="0" applyFont="1" applyFill="1"/>
    <xf numFmtId="0" fontId="9" fillId="7" borderId="3" xfId="0" applyFont="1" applyFill="1" applyBorder="1" applyAlignment="1">
      <alignment horizontal="center"/>
    </xf>
    <xf numFmtId="0" fontId="0" fillId="3" borderId="0" xfId="0" applyFill="1"/>
    <xf numFmtId="1" fontId="0" fillId="3" borderId="0" xfId="0" applyNumberFormat="1" applyFill="1"/>
    <xf numFmtId="0" fontId="9" fillId="6" borderId="3" xfId="0" applyFont="1" applyFill="1" applyBorder="1" applyAlignment="1">
      <alignment horizontal="center"/>
    </xf>
    <xf numFmtId="0" fontId="16" fillId="6" borderId="0" xfId="0" applyFont="1" applyFill="1"/>
    <xf numFmtId="0" fontId="7" fillId="3" borderId="1" xfId="0" applyFont="1" applyFill="1" applyBorder="1"/>
    <xf numFmtId="0" fontId="7" fillId="3" borderId="6" xfId="0" applyFont="1" applyFill="1" applyBorder="1"/>
    <xf numFmtId="1" fontId="7" fillId="3" borderId="6" xfId="0" applyNumberFormat="1" applyFont="1" applyFill="1" applyBorder="1"/>
    <xf numFmtId="1" fontId="7" fillId="3" borderId="2" xfId="0" applyNumberFormat="1" applyFont="1" applyFill="1" applyBorder="1"/>
    <xf numFmtId="0" fontId="0" fillId="0" borderId="0" xfId="0" applyFont="1" applyBorder="1"/>
    <xf numFmtId="1" fontId="0" fillId="0" borderId="9" xfId="0" applyNumberFormat="1" applyFont="1" applyBorder="1"/>
    <xf numFmtId="0" fontId="0" fillId="3" borderId="0" xfId="0" applyFont="1" applyFill="1" applyBorder="1"/>
    <xf numFmtId="9" fontId="0" fillId="3" borderId="0" xfId="0" applyNumberFormat="1" applyFont="1" applyFill="1"/>
    <xf numFmtId="0" fontId="0" fillId="8" borderId="0" xfId="0" applyFill="1" applyAlignment="1">
      <alignment horizontal="right"/>
    </xf>
    <xf numFmtId="1" fontId="0" fillId="8" borderId="8" xfId="0" applyNumberFormat="1" applyFill="1" applyBorder="1"/>
    <xf numFmtId="0" fontId="0" fillId="8" borderId="1" xfId="0" applyFill="1" applyBorder="1"/>
    <xf numFmtId="0" fontId="0" fillId="8" borderId="2" xfId="0" applyFill="1" applyBorder="1"/>
    <xf numFmtId="1" fontId="0" fillId="8" borderId="1" xfId="0" applyNumberFormat="1" applyFill="1" applyBorder="1"/>
    <xf numFmtId="0" fontId="18" fillId="8" borderId="3" xfId="0" applyFont="1" applyFill="1" applyBorder="1" applyAlignment="1">
      <alignment horizontal="center"/>
    </xf>
    <xf numFmtId="0" fontId="19" fillId="0" borderId="0" xfId="0" applyFont="1"/>
    <xf numFmtId="9" fontId="0" fillId="9" borderId="2" xfId="0" applyNumberFormat="1" applyFill="1" applyBorder="1"/>
    <xf numFmtId="0" fontId="0" fillId="0" borderId="12" xfId="0" applyFont="1" applyFill="1" applyBorder="1"/>
    <xf numFmtId="0" fontId="9" fillId="4" borderId="1" xfId="0" applyFont="1" applyFill="1" applyBorder="1" applyAlignment="1">
      <alignment horizontal="center"/>
    </xf>
    <xf numFmtId="0" fontId="9" fillId="4" borderId="6" xfId="0" applyFont="1" applyFill="1" applyBorder="1" applyAlignment="1">
      <alignment horizontal="center"/>
    </xf>
    <xf numFmtId="0" fontId="9" fillId="4" borderId="2" xfId="0" applyFont="1" applyFill="1" applyBorder="1" applyAlignment="1">
      <alignment horizont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Font="1" applyAlignment="1">
      <alignment horizontal="left" wrapText="1"/>
    </xf>
  </cellXfs>
  <cellStyles count="2">
    <cellStyle name="Lien hypertexte" xfId="1" builtinId="8"/>
    <cellStyle name="Normal" xfId="0" builtinId="0"/>
  </cellStyles>
  <dxfs count="0"/>
  <tableStyles count="0" defaultTableStyle="TableStyleMedium2" defaultPivotStyle="PivotStyleLight16"/>
  <colors>
    <mruColors>
      <color rgb="FFFFFF66"/>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Backlog Quantity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10193294949506992"/>
          <c:y val="0.28224134912432297"/>
          <c:w val="0.86337359462944308"/>
          <c:h val="0.57393090917599143"/>
        </c:manualLayout>
      </c:layout>
      <c:barChart>
        <c:barDir val="col"/>
        <c:grouping val="clustered"/>
        <c:varyColors val="0"/>
        <c:ser>
          <c:idx val="0"/>
          <c:order val="0"/>
          <c:tx>
            <c:strRef>
              <c:f>Scenario!$AE$16</c:f>
              <c:strCache>
                <c:ptCount val="1"/>
                <c:pt idx="0">
                  <c:v>DRP</c:v>
                </c:pt>
              </c:strCache>
            </c:strRef>
          </c:tx>
          <c:spPr>
            <a:solidFill>
              <a:schemeClr val="accent1"/>
            </a:solidFill>
            <a:ln>
              <a:noFill/>
            </a:ln>
            <a:effectLst/>
          </c:spPr>
          <c:invertIfNegative val="0"/>
          <c:cat>
            <c:numRef>
              <c:f>Scenario!$AD$17:$AD$26</c:f>
              <c:numCache>
                <c:formatCode>0</c:formatCode>
                <c:ptCount val="10"/>
                <c:pt idx="0">
                  <c:v>0</c:v>
                </c:pt>
                <c:pt idx="1">
                  <c:v>5</c:v>
                </c:pt>
                <c:pt idx="2">
                  <c:v>10</c:v>
                </c:pt>
                <c:pt idx="3">
                  <c:v>15</c:v>
                </c:pt>
                <c:pt idx="4">
                  <c:v>20</c:v>
                </c:pt>
                <c:pt idx="5">
                  <c:v>25</c:v>
                </c:pt>
                <c:pt idx="6">
                  <c:v>30</c:v>
                </c:pt>
                <c:pt idx="7">
                  <c:v>35</c:v>
                </c:pt>
                <c:pt idx="8">
                  <c:v>40</c:v>
                </c:pt>
                <c:pt idx="9">
                  <c:v>43.01</c:v>
                </c:pt>
              </c:numCache>
            </c:numRef>
          </c:cat>
          <c:val>
            <c:numRef>
              <c:f>Scenario!$AE$17:$AE$26</c:f>
              <c:numCache>
                <c:formatCode>General</c:formatCode>
                <c:ptCount val="10"/>
                <c:pt idx="0">
                  <c:v>100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CED-41ED-B8C8-2F32576BD109}"/>
            </c:ext>
          </c:extLst>
        </c:ser>
        <c:ser>
          <c:idx val="1"/>
          <c:order val="1"/>
          <c:tx>
            <c:strRef>
              <c:f>Scenario!$AF$16</c:f>
              <c:strCache>
                <c:ptCount val="1"/>
                <c:pt idx="0">
                  <c:v>ROP</c:v>
                </c:pt>
              </c:strCache>
            </c:strRef>
          </c:tx>
          <c:spPr>
            <a:solidFill>
              <a:schemeClr val="accent2"/>
            </a:solidFill>
            <a:ln>
              <a:noFill/>
            </a:ln>
            <a:effectLst/>
          </c:spPr>
          <c:invertIfNegative val="0"/>
          <c:cat>
            <c:numRef>
              <c:f>Scenario!$AD$17:$AD$26</c:f>
              <c:numCache>
                <c:formatCode>0</c:formatCode>
                <c:ptCount val="10"/>
                <c:pt idx="0">
                  <c:v>0</c:v>
                </c:pt>
                <c:pt idx="1">
                  <c:v>5</c:v>
                </c:pt>
                <c:pt idx="2">
                  <c:v>10</c:v>
                </c:pt>
                <c:pt idx="3">
                  <c:v>15</c:v>
                </c:pt>
                <c:pt idx="4">
                  <c:v>20</c:v>
                </c:pt>
                <c:pt idx="5">
                  <c:v>25</c:v>
                </c:pt>
                <c:pt idx="6">
                  <c:v>30</c:v>
                </c:pt>
                <c:pt idx="7">
                  <c:v>35</c:v>
                </c:pt>
                <c:pt idx="8">
                  <c:v>40</c:v>
                </c:pt>
                <c:pt idx="9">
                  <c:v>43.01</c:v>
                </c:pt>
              </c:numCache>
            </c:numRef>
          </c:cat>
          <c:val>
            <c:numRef>
              <c:f>Scenario!$AF$17:$AF$26</c:f>
              <c:numCache>
                <c:formatCode>General</c:formatCode>
                <c:ptCount val="10"/>
                <c:pt idx="0">
                  <c:v>15</c:v>
                </c:pt>
                <c:pt idx="1">
                  <c:v>15</c:v>
                </c:pt>
                <c:pt idx="2">
                  <c:v>23</c:v>
                </c:pt>
                <c:pt idx="3">
                  <c:v>17</c:v>
                </c:pt>
                <c:pt idx="4">
                  <c:v>9</c:v>
                </c:pt>
                <c:pt idx="5">
                  <c:v>10</c:v>
                </c:pt>
                <c:pt idx="6">
                  <c:v>8</c:v>
                </c:pt>
                <c:pt idx="7">
                  <c:v>1</c:v>
                </c:pt>
                <c:pt idx="8">
                  <c:v>1</c:v>
                </c:pt>
                <c:pt idx="9">
                  <c:v>1</c:v>
                </c:pt>
              </c:numCache>
            </c:numRef>
          </c:val>
          <c:extLst>
            <c:ext xmlns:c16="http://schemas.microsoft.com/office/drawing/2014/chart" uri="{C3380CC4-5D6E-409C-BE32-E72D297353CC}">
              <c16:uniqueId val="{00000001-ACED-41ED-B8C8-2F32576BD109}"/>
            </c:ext>
          </c:extLst>
        </c:ser>
        <c:dLbls>
          <c:showLegendKey val="0"/>
          <c:showVal val="0"/>
          <c:showCatName val="0"/>
          <c:showSerName val="0"/>
          <c:showPercent val="0"/>
          <c:showBubbleSize val="0"/>
        </c:dLbls>
        <c:gapWidth val="219"/>
        <c:overlap val="-27"/>
        <c:axId val="396551408"/>
        <c:axId val="396543960"/>
      </c:barChart>
      <c:catAx>
        <c:axId val="396551408"/>
        <c:scaling>
          <c:orientation val="minMax"/>
        </c:scaling>
        <c:delete val="0"/>
        <c:axPos val="b"/>
        <c:majorGridlines>
          <c:spPr>
            <a:ln w="9525" cap="flat" cmpd="sng" algn="ctr">
              <a:solidFill>
                <a:schemeClr val="bg1">
                  <a:lumMod val="65000"/>
                </a:schemeClr>
              </a:solidFill>
              <a:prstDash val="dash"/>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43960"/>
        <c:crosses val="autoZero"/>
        <c:auto val="1"/>
        <c:lblAlgn val="ctr"/>
        <c:lblOffset val="100"/>
        <c:noMultiLvlLbl val="0"/>
      </c:catAx>
      <c:valAx>
        <c:axId val="396543960"/>
        <c:scaling>
          <c:orientation val="minMax"/>
          <c:max val="100"/>
        </c:scaling>
        <c:delete val="0"/>
        <c:axPos val="l"/>
        <c:majorGridlines>
          <c:spPr>
            <a:ln w="9525" cap="flat" cmpd="sng" algn="ctr">
              <a:solidFill>
                <a:schemeClr val="bg1">
                  <a:lumMod val="65000"/>
                </a:schemeClr>
              </a:solidFill>
              <a:prstDash val="dash"/>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N.Scenarios</a:t>
                </a:r>
              </a:p>
            </c:rich>
          </c:tx>
          <c:layout>
            <c:manualLayout>
              <c:xMode val="edge"/>
              <c:yMode val="edge"/>
              <c:x val="1.5769752670675909E-2"/>
              <c:y val="0.14601098398390888"/>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51408"/>
        <c:crosses val="autoZero"/>
        <c:crossBetween val="between"/>
      </c:valAx>
      <c:spPr>
        <a:noFill/>
        <a:ln>
          <a:solidFill>
            <a:schemeClr val="bg1">
              <a:lumMod val="65000"/>
            </a:schemeClr>
          </a:solid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Average Inventory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2574563658443076E-2"/>
          <c:y val="0.36342478481279655"/>
          <c:w val="0.93006843652568771"/>
          <c:h val="0.4959797203628154"/>
        </c:manualLayout>
      </c:layout>
      <c:barChart>
        <c:barDir val="col"/>
        <c:grouping val="clustered"/>
        <c:varyColors val="0"/>
        <c:ser>
          <c:idx val="0"/>
          <c:order val="0"/>
          <c:tx>
            <c:strRef>
              <c:f>Scenario!$AE$3</c:f>
              <c:strCache>
                <c:ptCount val="1"/>
                <c:pt idx="0">
                  <c:v>DRP</c:v>
                </c:pt>
              </c:strCache>
            </c:strRef>
          </c:tx>
          <c:spPr>
            <a:solidFill>
              <a:schemeClr val="accent1"/>
            </a:solidFill>
            <a:ln>
              <a:noFill/>
            </a:ln>
            <a:effectLst/>
          </c:spPr>
          <c:invertIfNegative val="0"/>
          <c:cat>
            <c:numRef>
              <c:f>Scenario!$AD$4:$AD$13</c:f>
              <c:numCache>
                <c:formatCode>0</c:formatCode>
                <c:ptCount val="10"/>
                <c:pt idx="0">
                  <c:v>2440.8888888888887</c:v>
                </c:pt>
                <c:pt idx="1">
                  <c:v>2453.8888888888887</c:v>
                </c:pt>
                <c:pt idx="2">
                  <c:v>2466.8888888888887</c:v>
                </c:pt>
                <c:pt idx="3">
                  <c:v>2479.8888888888887</c:v>
                </c:pt>
                <c:pt idx="4">
                  <c:v>2492.8888888888887</c:v>
                </c:pt>
                <c:pt idx="5">
                  <c:v>2505.8888888888887</c:v>
                </c:pt>
                <c:pt idx="6">
                  <c:v>2518.8888888888887</c:v>
                </c:pt>
                <c:pt idx="7">
                  <c:v>2531.8888888888887</c:v>
                </c:pt>
                <c:pt idx="8">
                  <c:v>2544.8888888888887</c:v>
                </c:pt>
                <c:pt idx="9">
                  <c:v>2553.8988888888889</c:v>
                </c:pt>
              </c:numCache>
            </c:numRef>
          </c:cat>
          <c:val>
            <c:numRef>
              <c:f>Scenario!$AE$4:$AE$13</c:f>
              <c:numCache>
                <c:formatCode>General</c:formatCode>
                <c:ptCount val="10"/>
                <c:pt idx="0">
                  <c:v>1</c:v>
                </c:pt>
                <c:pt idx="1">
                  <c:v>0</c:v>
                </c:pt>
                <c:pt idx="2">
                  <c:v>4</c:v>
                </c:pt>
                <c:pt idx="3">
                  <c:v>17</c:v>
                </c:pt>
                <c:pt idx="4">
                  <c:v>22</c:v>
                </c:pt>
                <c:pt idx="5">
                  <c:v>18</c:v>
                </c:pt>
                <c:pt idx="6">
                  <c:v>19</c:v>
                </c:pt>
                <c:pt idx="7">
                  <c:v>9</c:v>
                </c:pt>
                <c:pt idx="8">
                  <c:v>6</c:v>
                </c:pt>
                <c:pt idx="9">
                  <c:v>4</c:v>
                </c:pt>
              </c:numCache>
            </c:numRef>
          </c:val>
          <c:extLst>
            <c:ext xmlns:c16="http://schemas.microsoft.com/office/drawing/2014/chart" uri="{C3380CC4-5D6E-409C-BE32-E72D297353CC}">
              <c16:uniqueId val="{00000000-A043-463E-955C-BB87657C4A30}"/>
            </c:ext>
          </c:extLst>
        </c:ser>
        <c:ser>
          <c:idx val="1"/>
          <c:order val="1"/>
          <c:tx>
            <c:strRef>
              <c:f>Scenario!$AF$3</c:f>
              <c:strCache>
                <c:ptCount val="1"/>
                <c:pt idx="0">
                  <c:v>ROP</c:v>
                </c:pt>
              </c:strCache>
            </c:strRef>
          </c:tx>
          <c:spPr>
            <a:solidFill>
              <a:schemeClr val="accent2"/>
            </a:solidFill>
            <a:ln>
              <a:noFill/>
            </a:ln>
            <a:effectLst/>
          </c:spPr>
          <c:invertIfNegative val="0"/>
          <c:cat>
            <c:numRef>
              <c:f>Scenario!$AD$4:$AD$13</c:f>
              <c:numCache>
                <c:formatCode>0</c:formatCode>
                <c:ptCount val="10"/>
                <c:pt idx="0">
                  <c:v>2440.8888888888887</c:v>
                </c:pt>
                <c:pt idx="1">
                  <c:v>2453.8888888888887</c:v>
                </c:pt>
                <c:pt idx="2">
                  <c:v>2466.8888888888887</c:v>
                </c:pt>
                <c:pt idx="3">
                  <c:v>2479.8888888888887</c:v>
                </c:pt>
                <c:pt idx="4">
                  <c:v>2492.8888888888887</c:v>
                </c:pt>
                <c:pt idx="5">
                  <c:v>2505.8888888888887</c:v>
                </c:pt>
                <c:pt idx="6">
                  <c:v>2518.8888888888887</c:v>
                </c:pt>
                <c:pt idx="7">
                  <c:v>2531.8888888888887</c:v>
                </c:pt>
                <c:pt idx="8">
                  <c:v>2544.8888888888887</c:v>
                </c:pt>
                <c:pt idx="9">
                  <c:v>2553.8988888888889</c:v>
                </c:pt>
              </c:numCache>
            </c:numRef>
          </c:cat>
          <c:val>
            <c:numRef>
              <c:f>Scenario!$AF$4:$AF$13</c:f>
              <c:numCache>
                <c:formatCode>General</c:formatCode>
                <c:ptCount val="10"/>
                <c:pt idx="0">
                  <c:v>0</c:v>
                </c:pt>
                <c:pt idx="1">
                  <c:v>1</c:v>
                </c:pt>
                <c:pt idx="2">
                  <c:v>4</c:v>
                </c:pt>
                <c:pt idx="3">
                  <c:v>15</c:v>
                </c:pt>
                <c:pt idx="4">
                  <c:v>23</c:v>
                </c:pt>
                <c:pt idx="5">
                  <c:v>18</c:v>
                </c:pt>
                <c:pt idx="6">
                  <c:v>19</c:v>
                </c:pt>
                <c:pt idx="7">
                  <c:v>10</c:v>
                </c:pt>
                <c:pt idx="8">
                  <c:v>6</c:v>
                </c:pt>
                <c:pt idx="9">
                  <c:v>4</c:v>
                </c:pt>
              </c:numCache>
            </c:numRef>
          </c:val>
          <c:extLst>
            <c:ext xmlns:c16="http://schemas.microsoft.com/office/drawing/2014/chart" uri="{C3380CC4-5D6E-409C-BE32-E72D297353CC}">
              <c16:uniqueId val="{00000001-A043-463E-955C-BB87657C4A30}"/>
            </c:ext>
          </c:extLst>
        </c:ser>
        <c:dLbls>
          <c:showLegendKey val="0"/>
          <c:showVal val="0"/>
          <c:showCatName val="0"/>
          <c:showSerName val="0"/>
          <c:showPercent val="0"/>
          <c:showBubbleSize val="0"/>
        </c:dLbls>
        <c:gapWidth val="219"/>
        <c:overlap val="-27"/>
        <c:axId val="396549448"/>
        <c:axId val="396549840"/>
      </c:barChart>
      <c:catAx>
        <c:axId val="396549448"/>
        <c:scaling>
          <c:orientation val="minMax"/>
        </c:scaling>
        <c:delete val="0"/>
        <c:axPos val="b"/>
        <c:majorGridlines>
          <c:spPr>
            <a:ln w="9525" cap="flat" cmpd="sng" algn="ctr">
              <a:solidFill>
                <a:schemeClr val="bg1">
                  <a:lumMod val="65000"/>
                </a:schemeClr>
              </a:solidFill>
              <a:prstDash val="dash"/>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49840"/>
        <c:crosses val="autoZero"/>
        <c:auto val="1"/>
        <c:lblAlgn val="ctr"/>
        <c:lblOffset val="100"/>
        <c:tickMarkSkip val="1"/>
        <c:noMultiLvlLbl val="0"/>
      </c:catAx>
      <c:valAx>
        <c:axId val="396549840"/>
        <c:scaling>
          <c:orientation val="minMax"/>
          <c:max val="100"/>
        </c:scaling>
        <c:delete val="0"/>
        <c:axPos val="l"/>
        <c:majorGridlines>
          <c:spPr>
            <a:ln w="9525" cap="flat" cmpd="sng" algn="ctr">
              <a:solidFill>
                <a:schemeClr val="bg1">
                  <a:lumMod val="65000"/>
                </a:schemeClr>
              </a:solidFill>
              <a:prstDash val="dash"/>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N.Scenarios</a:t>
                </a:r>
              </a:p>
            </c:rich>
          </c:tx>
          <c:layout>
            <c:manualLayout>
              <c:xMode val="edge"/>
              <c:yMode val="edge"/>
              <c:x val="7.8895453708496335E-3"/>
              <c:y val="0.20776320316716623"/>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49448"/>
        <c:crossesAt val="1"/>
        <c:crossBetween val="between"/>
      </c:valAx>
      <c:spPr>
        <a:noFill/>
        <a:ln>
          <a:solidFill>
            <a:schemeClr val="bg1">
              <a:lumMod val="65000"/>
            </a:schemeClr>
          </a:solid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Number</a:t>
            </a:r>
            <a:r>
              <a:rPr lang="en-CA" baseline="0"/>
              <a:t> of Orders</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10193294949506992"/>
          <c:y val="0.28224134912432297"/>
          <c:w val="0.86337359462944308"/>
          <c:h val="0.57393090917599143"/>
        </c:manualLayout>
      </c:layout>
      <c:barChart>
        <c:barDir val="col"/>
        <c:grouping val="clustered"/>
        <c:varyColors val="0"/>
        <c:ser>
          <c:idx val="0"/>
          <c:order val="0"/>
          <c:tx>
            <c:strRef>
              <c:f>Scenario!$AE$29</c:f>
              <c:strCache>
                <c:ptCount val="1"/>
                <c:pt idx="0">
                  <c:v>DRP</c:v>
                </c:pt>
              </c:strCache>
            </c:strRef>
          </c:tx>
          <c:spPr>
            <a:solidFill>
              <a:schemeClr val="accent1"/>
            </a:solidFill>
            <a:ln>
              <a:noFill/>
            </a:ln>
            <a:effectLst/>
          </c:spPr>
          <c:invertIfNegative val="0"/>
          <c:cat>
            <c:numRef>
              <c:f>Scenario!$AD$30:$AD$39</c:f>
              <c:numCache>
                <c:formatCode>0.0</c:formatCode>
                <c:ptCount val="10"/>
                <c:pt idx="0">
                  <c:v>5</c:v>
                </c:pt>
                <c:pt idx="1">
                  <c:v>5.3344444444444443</c:v>
                </c:pt>
                <c:pt idx="2">
                  <c:v>5.6688888888888886</c:v>
                </c:pt>
                <c:pt idx="3">
                  <c:v>6.003333333333333</c:v>
                </c:pt>
                <c:pt idx="4">
                  <c:v>6.3377777777777773</c:v>
                </c:pt>
                <c:pt idx="5">
                  <c:v>6.6722222222222216</c:v>
                </c:pt>
                <c:pt idx="6">
                  <c:v>7.0066666666666659</c:v>
                </c:pt>
                <c:pt idx="7">
                  <c:v>7.3411111111111103</c:v>
                </c:pt>
                <c:pt idx="8">
                  <c:v>7.6755555555555546</c:v>
                </c:pt>
                <c:pt idx="9">
                  <c:v>8.01</c:v>
                </c:pt>
              </c:numCache>
            </c:numRef>
          </c:cat>
          <c:val>
            <c:numRef>
              <c:f>Scenario!$AE$30:$AE$39</c:f>
              <c:numCache>
                <c:formatCode>General</c:formatCode>
                <c:ptCount val="10"/>
                <c:pt idx="0">
                  <c:v>100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BCC-4380-BEB7-4A9FD040506A}"/>
            </c:ext>
          </c:extLst>
        </c:ser>
        <c:ser>
          <c:idx val="1"/>
          <c:order val="1"/>
          <c:tx>
            <c:strRef>
              <c:f>Scenario!$AF$29</c:f>
              <c:strCache>
                <c:ptCount val="1"/>
                <c:pt idx="0">
                  <c:v>ROP</c:v>
                </c:pt>
              </c:strCache>
            </c:strRef>
          </c:tx>
          <c:spPr>
            <a:solidFill>
              <a:schemeClr val="accent2"/>
            </a:solidFill>
            <a:ln>
              <a:noFill/>
            </a:ln>
            <a:effectLst/>
          </c:spPr>
          <c:invertIfNegative val="0"/>
          <c:cat>
            <c:numRef>
              <c:f>Scenario!$AD$30:$AD$39</c:f>
              <c:numCache>
                <c:formatCode>0.0</c:formatCode>
                <c:ptCount val="10"/>
                <c:pt idx="0">
                  <c:v>5</c:v>
                </c:pt>
                <c:pt idx="1">
                  <c:v>5.3344444444444443</c:v>
                </c:pt>
                <c:pt idx="2">
                  <c:v>5.6688888888888886</c:v>
                </c:pt>
                <c:pt idx="3">
                  <c:v>6.003333333333333</c:v>
                </c:pt>
                <c:pt idx="4">
                  <c:v>6.3377777777777773</c:v>
                </c:pt>
                <c:pt idx="5">
                  <c:v>6.6722222222222216</c:v>
                </c:pt>
                <c:pt idx="6">
                  <c:v>7.0066666666666659</c:v>
                </c:pt>
                <c:pt idx="7">
                  <c:v>7.3411111111111103</c:v>
                </c:pt>
                <c:pt idx="8">
                  <c:v>7.6755555555555546</c:v>
                </c:pt>
                <c:pt idx="9">
                  <c:v>8.01</c:v>
                </c:pt>
              </c:numCache>
            </c:numRef>
          </c:cat>
          <c:val>
            <c:numRef>
              <c:f>Scenario!$AF$30:$AF$39</c:f>
              <c:numCache>
                <c:formatCode>General</c:formatCode>
                <c:ptCount val="10"/>
                <c:pt idx="0">
                  <c:v>0</c:v>
                </c:pt>
                <c:pt idx="1">
                  <c:v>0</c:v>
                </c:pt>
                <c:pt idx="2">
                  <c:v>0</c:v>
                </c:pt>
                <c:pt idx="3">
                  <c:v>0</c:v>
                </c:pt>
                <c:pt idx="4">
                  <c:v>0</c:v>
                </c:pt>
                <c:pt idx="5">
                  <c:v>0</c:v>
                </c:pt>
                <c:pt idx="6">
                  <c:v>0</c:v>
                </c:pt>
                <c:pt idx="7">
                  <c:v>0</c:v>
                </c:pt>
                <c:pt idx="8">
                  <c:v>0</c:v>
                </c:pt>
                <c:pt idx="9">
                  <c:v>100</c:v>
                </c:pt>
              </c:numCache>
            </c:numRef>
          </c:val>
          <c:extLst>
            <c:ext xmlns:c16="http://schemas.microsoft.com/office/drawing/2014/chart" uri="{C3380CC4-5D6E-409C-BE32-E72D297353CC}">
              <c16:uniqueId val="{00000001-BBCC-4380-BEB7-4A9FD040506A}"/>
            </c:ext>
          </c:extLst>
        </c:ser>
        <c:dLbls>
          <c:showLegendKey val="0"/>
          <c:showVal val="0"/>
          <c:showCatName val="0"/>
          <c:showSerName val="0"/>
          <c:showPercent val="0"/>
          <c:showBubbleSize val="0"/>
        </c:dLbls>
        <c:gapWidth val="219"/>
        <c:overlap val="-27"/>
        <c:axId val="396544744"/>
        <c:axId val="396545920"/>
      </c:barChart>
      <c:catAx>
        <c:axId val="396544744"/>
        <c:scaling>
          <c:orientation val="minMax"/>
        </c:scaling>
        <c:delete val="0"/>
        <c:axPos val="b"/>
        <c:majorGridlines>
          <c:spPr>
            <a:ln w="9525" cap="flat" cmpd="sng" algn="ctr">
              <a:solidFill>
                <a:schemeClr val="bg1">
                  <a:lumMod val="65000"/>
                </a:schemeClr>
              </a:solidFill>
              <a:prstDash val="dash"/>
              <a:round/>
            </a:ln>
            <a:effectLst/>
          </c:spPr>
        </c:majorGridlines>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45920"/>
        <c:crosses val="autoZero"/>
        <c:auto val="1"/>
        <c:lblAlgn val="ctr"/>
        <c:lblOffset val="100"/>
        <c:noMultiLvlLbl val="0"/>
      </c:catAx>
      <c:valAx>
        <c:axId val="396545920"/>
        <c:scaling>
          <c:orientation val="minMax"/>
          <c:max val="100"/>
        </c:scaling>
        <c:delete val="0"/>
        <c:axPos val="l"/>
        <c:majorGridlines>
          <c:spPr>
            <a:ln w="9525" cap="flat" cmpd="sng" algn="ctr">
              <a:solidFill>
                <a:schemeClr val="bg1">
                  <a:lumMod val="65000"/>
                </a:schemeClr>
              </a:solidFill>
              <a:prstDash val="dash"/>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N.Scenarios</a:t>
                </a:r>
              </a:p>
            </c:rich>
          </c:tx>
          <c:layout>
            <c:manualLayout>
              <c:xMode val="edge"/>
              <c:yMode val="edge"/>
              <c:x val="1.5769752670675909E-2"/>
              <c:y val="0.14601098398390888"/>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6544744"/>
        <c:crosses val="autoZero"/>
        <c:crossBetween val="between"/>
      </c:valAx>
      <c:spPr>
        <a:noFill/>
        <a:ln>
          <a:solidFill>
            <a:schemeClr val="bg1">
              <a:lumMod val="65000"/>
            </a:schemeClr>
          </a:solid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7</xdr:col>
      <xdr:colOff>435628</xdr:colOff>
      <xdr:row>7</xdr:row>
      <xdr:rowOff>120650</xdr:rowOff>
    </xdr:from>
    <xdr:to>
      <xdr:col>12</xdr:col>
      <xdr:colOff>371756</xdr:colOff>
      <xdr:row>14</xdr:row>
      <xdr:rowOff>100199</xdr:rowOff>
    </xdr:to>
    <xdr:grpSp>
      <xdr:nvGrpSpPr>
        <xdr:cNvPr id="17" name="Group 16">
          <a:extLst>
            <a:ext uri="{FF2B5EF4-FFF2-40B4-BE49-F238E27FC236}">
              <a16:creationId xmlns:a16="http://schemas.microsoft.com/office/drawing/2014/main" id="{00000000-0008-0000-0000-000011000000}"/>
            </a:ext>
          </a:extLst>
        </xdr:cNvPr>
        <xdr:cNvGrpSpPr/>
      </xdr:nvGrpSpPr>
      <xdr:grpSpPr>
        <a:xfrm>
          <a:off x="5490228" y="1720850"/>
          <a:ext cx="3269878" cy="1535299"/>
          <a:chOff x="219076" y="1971675"/>
          <a:chExt cx="3343275" cy="1838325"/>
        </a:xfrm>
      </xdr:grpSpPr>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219076" y="1971675"/>
            <a:ext cx="3343275" cy="1838325"/>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2" name="Rectangle 1">
            <a:extLst>
              <a:ext uri="{FF2B5EF4-FFF2-40B4-BE49-F238E27FC236}">
                <a16:creationId xmlns:a16="http://schemas.microsoft.com/office/drawing/2014/main" id="{00000000-0008-0000-0000-000002000000}"/>
              </a:ext>
            </a:extLst>
          </xdr:cNvPr>
          <xdr:cNvSpPr/>
        </xdr:nvSpPr>
        <xdr:spPr>
          <a:xfrm>
            <a:off x="1657351" y="3324225"/>
            <a:ext cx="423863" cy="271462"/>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CA" sz="1100"/>
              <a:t>DC</a:t>
            </a:r>
          </a:p>
        </xdr:txBody>
      </xdr:sp>
      <xdr:sp macro="" textlink="">
        <xdr:nvSpPr>
          <xdr:cNvPr id="3" name="Rectangle 2">
            <a:extLst>
              <a:ext uri="{FF2B5EF4-FFF2-40B4-BE49-F238E27FC236}">
                <a16:creationId xmlns:a16="http://schemas.microsoft.com/office/drawing/2014/main" id="{00000000-0008-0000-0000-000003000000}"/>
              </a:ext>
            </a:extLst>
          </xdr:cNvPr>
          <xdr:cNvSpPr/>
        </xdr:nvSpPr>
        <xdr:spPr>
          <a:xfrm>
            <a:off x="519113" y="2540214"/>
            <a:ext cx="819151" cy="271462"/>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CA" sz="1100"/>
              <a:t>Chicago</a:t>
            </a:r>
          </a:p>
        </xdr:txBody>
      </xdr:sp>
      <xdr:sp macro="" textlink="">
        <xdr:nvSpPr>
          <xdr:cNvPr id="4" name="Rectangle 3">
            <a:extLst>
              <a:ext uri="{FF2B5EF4-FFF2-40B4-BE49-F238E27FC236}">
                <a16:creationId xmlns:a16="http://schemas.microsoft.com/office/drawing/2014/main" id="{00000000-0008-0000-0000-000004000000}"/>
              </a:ext>
            </a:extLst>
          </xdr:cNvPr>
          <xdr:cNvSpPr/>
        </xdr:nvSpPr>
        <xdr:spPr>
          <a:xfrm>
            <a:off x="1457326" y="2540214"/>
            <a:ext cx="819150" cy="271462"/>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CA" sz="1100"/>
              <a:t>Montreal</a:t>
            </a:r>
          </a:p>
        </xdr:txBody>
      </xdr:sp>
      <xdr:sp macro="" textlink="">
        <xdr:nvSpPr>
          <xdr:cNvPr id="5" name="Rectangle 4">
            <a:extLst>
              <a:ext uri="{FF2B5EF4-FFF2-40B4-BE49-F238E27FC236}">
                <a16:creationId xmlns:a16="http://schemas.microsoft.com/office/drawing/2014/main" id="{00000000-0008-0000-0000-000005000000}"/>
              </a:ext>
            </a:extLst>
          </xdr:cNvPr>
          <xdr:cNvSpPr/>
        </xdr:nvSpPr>
        <xdr:spPr>
          <a:xfrm>
            <a:off x="2419350" y="2535451"/>
            <a:ext cx="819152" cy="271462"/>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CA" sz="1100"/>
              <a:t>New York</a:t>
            </a:r>
          </a:p>
        </xdr:txBody>
      </xdr:sp>
      <xdr:cxnSp macro="">
        <xdr:nvCxnSpPr>
          <xdr:cNvPr id="7" name="Straight Arrow Connector 6">
            <a:extLst>
              <a:ext uri="{FF2B5EF4-FFF2-40B4-BE49-F238E27FC236}">
                <a16:creationId xmlns:a16="http://schemas.microsoft.com/office/drawing/2014/main" id="{00000000-0008-0000-0000-000007000000}"/>
              </a:ext>
            </a:extLst>
          </xdr:cNvPr>
          <xdr:cNvCxnSpPr>
            <a:stCxn id="2" idx="0"/>
            <a:endCxn id="3" idx="2"/>
          </xdr:cNvCxnSpPr>
        </xdr:nvCxnSpPr>
        <xdr:spPr>
          <a:xfrm flipH="1" flipV="1">
            <a:off x="928688" y="2811677"/>
            <a:ext cx="940594" cy="51254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 name="Straight Arrow Connector 8">
            <a:extLst>
              <a:ext uri="{FF2B5EF4-FFF2-40B4-BE49-F238E27FC236}">
                <a16:creationId xmlns:a16="http://schemas.microsoft.com/office/drawing/2014/main" id="{00000000-0008-0000-0000-000009000000}"/>
              </a:ext>
            </a:extLst>
          </xdr:cNvPr>
          <xdr:cNvCxnSpPr>
            <a:stCxn id="2" idx="0"/>
            <a:endCxn id="4" idx="2"/>
          </xdr:cNvCxnSpPr>
        </xdr:nvCxnSpPr>
        <xdr:spPr>
          <a:xfrm flipH="1" flipV="1">
            <a:off x="1866901" y="2811677"/>
            <a:ext cx="2381" cy="51254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Straight Arrow Connector 10">
            <a:extLst>
              <a:ext uri="{FF2B5EF4-FFF2-40B4-BE49-F238E27FC236}">
                <a16:creationId xmlns:a16="http://schemas.microsoft.com/office/drawing/2014/main" id="{00000000-0008-0000-0000-00000B000000}"/>
              </a:ext>
            </a:extLst>
          </xdr:cNvPr>
          <xdr:cNvCxnSpPr>
            <a:stCxn id="2" idx="0"/>
            <a:endCxn id="5" idx="2"/>
          </xdr:cNvCxnSpPr>
        </xdr:nvCxnSpPr>
        <xdr:spPr>
          <a:xfrm flipV="1">
            <a:off x="1869282" y="2806913"/>
            <a:ext cx="959644" cy="5173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465843" y="2041242"/>
            <a:ext cx="2923665" cy="395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CA" sz="1100" b="1">
                <a:latin typeface="Tahoma" panose="020B0604030504040204" pitchFamily="34" charset="0"/>
                <a:ea typeface="Tahoma" panose="020B0604030504040204" pitchFamily="34" charset="0"/>
                <a:cs typeface="Tahoma" panose="020B0604030504040204" pitchFamily="34" charset="0"/>
              </a:rPr>
              <a:t>Bill of Distribution (DC to 3 stores)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7141</xdr:colOff>
      <xdr:row>8</xdr:row>
      <xdr:rowOff>66675</xdr:rowOff>
    </xdr:from>
    <xdr:to>
      <xdr:col>23</xdr:col>
      <xdr:colOff>9524</xdr:colOff>
      <xdr:row>20</xdr:row>
      <xdr:rowOff>180975</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9525</xdr:colOff>
      <xdr:row>21</xdr:row>
      <xdr:rowOff>85724</xdr:rowOff>
    </xdr:from>
    <xdr:to>
      <xdr:col>15</xdr:col>
      <xdr:colOff>542925</xdr:colOff>
      <xdr:row>34</xdr:row>
      <xdr:rowOff>95250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0</xdr:colOff>
      <xdr:row>21</xdr:row>
      <xdr:rowOff>83344</xdr:rowOff>
    </xdr:from>
    <xdr:to>
      <xdr:col>23</xdr:col>
      <xdr:colOff>9525</xdr:colOff>
      <xdr:row>34</xdr:row>
      <xdr:rowOff>85726</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N32"/>
  <sheetViews>
    <sheetView tabSelected="1" zoomScaleNormal="100" workbookViewId="0">
      <selection activeCell="B1" sqref="B1:N1"/>
    </sheetView>
  </sheetViews>
  <sheetFormatPr baseColWidth="10" defaultColWidth="9.08984375" defaultRowHeight="14.5" x14ac:dyDescent="0.35"/>
  <cols>
    <col min="1" max="1" width="2.81640625" style="26" customWidth="1"/>
    <col min="2" max="2" width="23.453125" style="26" customWidth="1"/>
    <col min="3" max="3" width="10.08984375" style="26" bestFit="1" customWidth="1"/>
    <col min="4" max="10" width="9" style="26" customWidth="1"/>
    <col min="11" max="11" width="6.90625" style="26" customWidth="1"/>
    <col min="12" max="12" width="13.81640625" style="26" bestFit="1" customWidth="1"/>
    <col min="13" max="14" width="13.81640625" style="26" customWidth="1"/>
    <col min="15" max="17" width="6.90625" style="26" customWidth="1"/>
    <col min="18" max="16384" width="9.08984375" style="26"/>
  </cols>
  <sheetData>
    <row r="1" spans="2:14" ht="39" customHeight="1" x14ac:dyDescent="0.35">
      <c r="B1" s="92" t="s">
        <v>82</v>
      </c>
      <c r="C1" s="92"/>
      <c r="D1" s="92"/>
      <c r="E1" s="92"/>
      <c r="F1" s="92"/>
      <c r="G1" s="92"/>
      <c r="H1" s="92"/>
      <c r="I1" s="92"/>
      <c r="J1" s="92"/>
      <c r="K1" s="92"/>
      <c r="L1" s="92"/>
      <c r="M1" s="92"/>
      <c r="N1" s="92"/>
    </row>
    <row r="2" spans="2:14" x14ac:dyDescent="0.35">
      <c r="B2" s="26" t="s">
        <v>73</v>
      </c>
    </row>
    <row r="3" spans="2:14" x14ac:dyDescent="0.35">
      <c r="B3" s="26" t="s">
        <v>79</v>
      </c>
    </row>
    <row r="4" spans="2:14" x14ac:dyDescent="0.35">
      <c r="B4" s="26" t="s">
        <v>72</v>
      </c>
    </row>
    <row r="5" spans="2:14" x14ac:dyDescent="0.35">
      <c r="B5" s="26" t="s">
        <v>76</v>
      </c>
    </row>
    <row r="6" spans="2:14" x14ac:dyDescent="0.35">
      <c r="B6" s="26" t="s">
        <v>78</v>
      </c>
    </row>
    <row r="7" spans="2:14" x14ac:dyDescent="0.35">
      <c r="B7" s="26" t="s">
        <v>80</v>
      </c>
    </row>
    <row r="9" spans="2:14" s="21" customFormat="1" ht="21" x14ac:dyDescent="0.5">
      <c r="B9" s="21" t="s">
        <v>8</v>
      </c>
    </row>
    <row r="10" spans="2:14" s="22" customFormat="1" ht="29" x14ac:dyDescent="0.35">
      <c r="C10" s="23" t="s">
        <v>6</v>
      </c>
      <c r="D10" s="23" t="s">
        <v>27</v>
      </c>
      <c r="E10" s="23" t="s">
        <v>28</v>
      </c>
      <c r="F10" s="23" t="s">
        <v>29</v>
      </c>
      <c r="G10" s="23" t="s">
        <v>7</v>
      </c>
    </row>
    <row r="11" spans="2:14" x14ac:dyDescent="0.35">
      <c r="B11" s="24" t="s">
        <v>0</v>
      </c>
      <c r="C11" s="25">
        <v>450</v>
      </c>
      <c r="D11" s="25">
        <v>350</v>
      </c>
      <c r="E11" s="25">
        <v>2</v>
      </c>
      <c r="F11" s="24">
        <f>SUM(C22:J22)/MAX($C$21:$J$21)</f>
        <v>110</v>
      </c>
      <c r="G11" s="24">
        <f>CEILING(NORMINV($C$17,0,1)*$C$16*F11*SQRT(E11),1)</f>
        <v>64</v>
      </c>
    </row>
    <row r="12" spans="2:14" x14ac:dyDescent="0.35">
      <c r="B12" s="27" t="s">
        <v>2</v>
      </c>
      <c r="C12" s="28">
        <v>650</v>
      </c>
      <c r="D12" s="28">
        <v>400</v>
      </c>
      <c r="E12" s="28">
        <v>2</v>
      </c>
      <c r="F12" s="27">
        <f t="shared" ref="F12:F13" si="0">SUM(C23:J23)/MAX($C$21:$J$21)</f>
        <v>110</v>
      </c>
      <c r="G12" s="27">
        <f t="shared" ref="G12:G14" si="1">CEILING(NORMINV($C$17,0,1)*$C$16*F12*SQRT(E12),1)</f>
        <v>64</v>
      </c>
    </row>
    <row r="13" spans="2:14" x14ac:dyDescent="0.35">
      <c r="B13" s="27" t="s">
        <v>1</v>
      </c>
      <c r="C13" s="28">
        <v>250</v>
      </c>
      <c r="D13" s="28">
        <v>200</v>
      </c>
      <c r="E13" s="28">
        <v>2</v>
      </c>
      <c r="F13" s="27">
        <f t="shared" si="0"/>
        <v>55</v>
      </c>
      <c r="G13" s="27">
        <f t="shared" si="1"/>
        <v>32</v>
      </c>
    </row>
    <row r="14" spans="2:14" x14ac:dyDescent="0.35">
      <c r="B14" s="29" t="s">
        <v>3</v>
      </c>
      <c r="C14" s="30">
        <v>1600</v>
      </c>
      <c r="D14" s="30">
        <v>1000</v>
      </c>
      <c r="E14" s="30">
        <v>3</v>
      </c>
      <c r="F14" s="74">
        <f>SUM(F11:F13)+SUM(C25:J25)/J21</f>
        <v>309.375</v>
      </c>
      <c r="G14" s="74">
        <f t="shared" si="1"/>
        <v>221</v>
      </c>
    </row>
    <row r="15" spans="2:14" x14ac:dyDescent="0.35">
      <c r="E15" s="10"/>
      <c r="F15" s="10"/>
      <c r="G15" s="10"/>
    </row>
    <row r="16" spans="2:14" x14ac:dyDescent="0.35">
      <c r="B16" s="75" t="s">
        <v>70</v>
      </c>
      <c r="C16" s="76">
        <v>0.25</v>
      </c>
      <c r="D16" s="48" t="s">
        <v>75</v>
      </c>
      <c r="E16" s="10"/>
      <c r="F16" s="10"/>
      <c r="G16" s="10"/>
    </row>
    <row r="17" spans="2:14" x14ac:dyDescent="0.35">
      <c r="B17" s="75" t="s">
        <v>69</v>
      </c>
      <c r="C17" s="76">
        <v>0.95</v>
      </c>
      <c r="D17" s="48" t="s">
        <v>81</v>
      </c>
      <c r="E17" s="10"/>
      <c r="F17" s="10"/>
      <c r="G17" s="10"/>
    </row>
    <row r="18" spans="2:14" x14ac:dyDescent="0.35">
      <c r="E18" s="10"/>
      <c r="F18" s="10"/>
      <c r="G18" s="10"/>
    </row>
    <row r="19" spans="2:14" s="21" customFormat="1" ht="21" x14ac:dyDescent="0.5">
      <c r="B19" s="21" t="s">
        <v>54</v>
      </c>
      <c r="L19" s="21" t="s">
        <v>30</v>
      </c>
    </row>
    <row r="20" spans="2:14" x14ac:dyDescent="0.35">
      <c r="C20" s="86" t="s">
        <v>5</v>
      </c>
      <c r="D20" s="87"/>
      <c r="E20" s="87"/>
      <c r="F20" s="87"/>
      <c r="G20" s="87"/>
      <c r="H20" s="87"/>
      <c r="I20" s="87"/>
      <c r="J20" s="88"/>
      <c r="L20" s="31"/>
      <c r="M20" s="32" t="s">
        <v>30</v>
      </c>
      <c r="N20" s="32" t="s">
        <v>55</v>
      </c>
    </row>
    <row r="21" spans="2:14" x14ac:dyDescent="0.35">
      <c r="B21" s="33" t="s">
        <v>42</v>
      </c>
      <c r="C21" s="34">
        <v>1</v>
      </c>
      <c r="D21" s="34">
        <v>2</v>
      </c>
      <c r="E21" s="34">
        <v>3</v>
      </c>
      <c r="F21" s="34">
        <v>4</v>
      </c>
      <c r="G21" s="34">
        <v>5</v>
      </c>
      <c r="H21" s="34">
        <v>6</v>
      </c>
      <c r="I21" s="34">
        <v>7</v>
      </c>
      <c r="J21" s="34">
        <v>8</v>
      </c>
      <c r="L21" s="24" t="s">
        <v>0</v>
      </c>
      <c r="M21" s="24">
        <f>G11+F11*E11</f>
        <v>284</v>
      </c>
      <c r="N21" s="24">
        <f>D11</f>
        <v>350</v>
      </c>
    </row>
    <row r="22" spans="2:14" x14ac:dyDescent="0.35">
      <c r="B22" s="24" t="str">
        <f>B11</f>
        <v>Chicago</v>
      </c>
      <c r="C22" s="25">
        <v>130</v>
      </c>
      <c r="D22" s="25">
        <v>110</v>
      </c>
      <c r="E22" s="25">
        <v>90</v>
      </c>
      <c r="F22" s="25">
        <v>110</v>
      </c>
      <c r="G22" s="25">
        <v>130</v>
      </c>
      <c r="H22" s="25">
        <v>110</v>
      </c>
      <c r="I22" s="25">
        <v>90</v>
      </c>
      <c r="J22" s="25">
        <v>110</v>
      </c>
      <c r="L22" s="27" t="s">
        <v>2</v>
      </c>
      <c r="M22" s="27">
        <f>G12+F12*E12</f>
        <v>284</v>
      </c>
      <c r="N22" s="27">
        <f>D12</f>
        <v>400</v>
      </c>
    </row>
    <row r="23" spans="2:14" x14ac:dyDescent="0.35">
      <c r="B23" s="27" t="str">
        <f t="shared" ref="B23:B25" si="2">B12</f>
        <v>New York</v>
      </c>
      <c r="C23" s="28">
        <v>150</v>
      </c>
      <c r="D23" s="28">
        <v>160</v>
      </c>
      <c r="E23" s="28">
        <v>150</v>
      </c>
      <c r="F23" s="28">
        <v>90</v>
      </c>
      <c r="G23" s="28">
        <v>80</v>
      </c>
      <c r="H23" s="28">
        <v>120</v>
      </c>
      <c r="I23" s="28">
        <v>80</v>
      </c>
      <c r="J23" s="28">
        <v>50</v>
      </c>
      <c r="L23" s="27" t="s">
        <v>1</v>
      </c>
      <c r="M23" s="27">
        <f>G13+F13*E13</f>
        <v>142</v>
      </c>
      <c r="N23" s="27">
        <f>D13</f>
        <v>200</v>
      </c>
    </row>
    <row r="24" spans="2:14" x14ac:dyDescent="0.35">
      <c r="B24" s="27" t="str">
        <f t="shared" si="2"/>
        <v>Montreal</v>
      </c>
      <c r="C24" s="28">
        <v>20</v>
      </c>
      <c r="D24" s="28">
        <v>20</v>
      </c>
      <c r="E24" s="28">
        <v>20</v>
      </c>
      <c r="F24" s="28">
        <v>20</v>
      </c>
      <c r="G24" s="28">
        <v>90</v>
      </c>
      <c r="H24" s="28">
        <v>90</v>
      </c>
      <c r="I24" s="28">
        <v>90</v>
      </c>
      <c r="J24" s="28">
        <v>90</v>
      </c>
      <c r="L24" s="29" t="s">
        <v>3</v>
      </c>
      <c r="M24" s="29">
        <f>G14+F14*E14</f>
        <v>1149.125</v>
      </c>
      <c r="N24" s="29">
        <f>D14</f>
        <v>1000</v>
      </c>
    </row>
    <row r="25" spans="2:14" x14ac:dyDescent="0.35">
      <c r="B25" s="29" t="str">
        <f t="shared" si="2"/>
        <v>DC</v>
      </c>
      <c r="C25" s="30"/>
      <c r="D25" s="30">
        <v>200</v>
      </c>
      <c r="E25" s="30">
        <v>75</v>
      </c>
      <c r="F25" s="30"/>
      <c r="G25" s="30"/>
      <c r="H25" s="30"/>
      <c r="I25" s="30"/>
      <c r="J25" s="30"/>
      <c r="L25" s="85"/>
      <c r="M25" s="73"/>
      <c r="N25" s="73"/>
    </row>
    <row r="27" spans="2:14" x14ac:dyDescent="0.35">
      <c r="C27" s="86" t="s">
        <v>5</v>
      </c>
      <c r="D27" s="87"/>
      <c r="E27" s="87"/>
      <c r="F27" s="87"/>
      <c r="G27" s="87"/>
      <c r="H27" s="87"/>
      <c r="I27" s="87"/>
      <c r="J27" s="88"/>
    </row>
    <row r="28" spans="2:14" x14ac:dyDescent="0.35">
      <c r="B28" s="33" t="s">
        <v>43</v>
      </c>
      <c r="C28" s="34">
        <v>1</v>
      </c>
      <c r="D28" s="34">
        <v>2</v>
      </c>
      <c r="E28" s="34">
        <v>3</v>
      </c>
      <c r="F28" s="34">
        <v>4</v>
      </c>
      <c r="G28" s="34">
        <v>5</v>
      </c>
      <c r="H28" s="34">
        <v>6</v>
      </c>
      <c r="I28" s="34">
        <v>7</v>
      </c>
      <c r="J28" s="34">
        <v>8</v>
      </c>
    </row>
    <row r="29" spans="2:14" x14ac:dyDescent="0.35">
      <c r="B29" s="24" t="str">
        <f>B11</f>
        <v>Chicago</v>
      </c>
      <c r="C29" s="25">
        <v>150</v>
      </c>
      <c r="D29" s="25">
        <v>50</v>
      </c>
      <c r="E29" s="25"/>
      <c r="F29" s="25"/>
      <c r="G29" s="25"/>
      <c r="H29" s="25"/>
      <c r="I29" s="25"/>
      <c r="J29" s="25"/>
    </row>
    <row r="30" spans="2:14" x14ac:dyDescent="0.35">
      <c r="B30" s="27" t="str">
        <f t="shared" ref="B30:B32" si="3">B12</f>
        <v>New York</v>
      </c>
      <c r="C30" s="28"/>
      <c r="D30" s="28"/>
      <c r="E30" s="28"/>
      <c r="F30" s="28"/>
      <c r="G30" s="28"/>
      <c r="H30" s="28"/>
      <c r="I30" s="28"/>
      <c r="J30" s="28"/>
    </row>
    <row r="31" spans="2:14" x14ac:dyDescent="0.35">
      <c r="B31" s="27" t="str">
        <f t="shared" si="3"/>
        <v>Montreal</v>
      </c>
      <c r="C31" s="28"/>
      <c r="D31" s="28"/>
      <c r="E31" s="28"/>
      <c r="F31" s="28"/>
      <c r="G31" s="28"/>
      <c r="H31" s="28"/>
      <c r="I31" s="28"/>
      <c r="J31" s="28"/>
    </row>
    <row r="32" spans="2:14" x14ac:dyDescent="0.35">
      <c r="B32" s="29" t="str">
        <f t="shared" si="3"/>
        <v>DC</v>
      </c>
      <c r="C32" s="30"/>
      <c r="D32" s="30"/>
      <c r="E32" s="30"/>
      <c r="F32" s="30"/>
      <c r="G32" s="30"/>
      <c r="H32" s="30"/>
      <c r="I32" s="30"/>
      <c r="J32" s="30"/>
    </row>
  </sheetData>
  <mergeCells count="3">
    <mergeCell ref="C20:J20"/>
    <mergeCell ref="C27:J27"/>
    <mergeCell ref="B1:N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7"/>
  <sheetViews>
    <sheetView workbookViewId="0">
      <selection activeCell="G11" sqref="G11"/>
    </sheetView>
  </sheetViews>
  <sheetFormatPr baseColWidth="10" defaultColWidth="9" defaultRowHeight="15.5" x14ac:dyDescent="0.35"/>
  <cols>
    <col min="1" max="1" width="9" style="15"/>
    <col min="2" max="2" width="24.90625" style="15" customWidth="1"/>
    <col min="3" max="3" width="9" style="15"/>
    <col min="4" max="11" width="6.54296875" style="15" customWidth="1"/>
    <col min="12" max="15" width="5.90625" style="15" customWidth="1"/>
    <col min="16" max="16384" width="9" style="15"/>
  </cols>
  <sheetData>
    <row r="2" spans="2:11" x14ac:dyDescent="0.35">
      <c r="B2" s="13" t="s">
        <v>18</v>
      </c>
      <c r="C2" s="14" t="s">
        <v>0</v>
      </c>
    </row>
    <row r="3" spans="2:11" x14ac:dyDescent="0.35">
      <c r="B3" s="13" t="s">
        <v>19</v>
      </c>
      <c r="C3" s="14" t="s">
        <v>3</v>
      </c>
    </row>
    <row r="4" spans="2:11" x14ac:dyDescent="0.35">
      <c r="B4" s="13"/>
    </row>
    <row r="5" spans="2:11" x14ac:dyDescent="0.35">
      <c r="B5" s="13" t="s">
        <v>20</v>
      </c>
      <c r="C5" s="15">
        <f>Inputs!D11</f>
        <v>350</v>
      </c>
      <c r="D5" s="15" t="s">
        <v>15</v>
      </c>
    </row>
    <row r="6" spans="2:11" x14ac:dyDescent="0.35">
      <c r="B6" s="13" t="s">
        <v>16</v>
      </c>
      <c r="C6" s="15">
        <f>Inputs!E11</f>
        <v>2</v>
      </c>
      <c r="D6" s="15" t="s">
        <v>22</v>
      </c>
    </row>
    <row r="7" spans="2:11" x14ac:dyDescent="0.35">
      <c r="B7" s="13" t="s">
        <v>17</v>
      </c>
      <c r="C7" s="15">
        <f>Inputs!C11</f>
        <v>450</v>
      </c>
      <c r="D7" s="15" t="s">
        <v>15</v>
      </c>
    </row>
    <row r="8" spans="2:11" x14ac:dyDescent="0.35">
      <c r="B8" s="13" t="s">
        <v>4</v>
      </c>
      <c r="C8" s="15">
        <f>Inputs!G11</f>
        <v>64</v>
      </c>
      <c r="D8" s="15" t="s">
        <v>15</v>
      </c>
    </row>
    <row r="10" spans="2:11" x14ac:dyDescent="0.35">
      <c r="B10" s="1" t="s">
        <v>5</v>
      </c>
      <c r="C10" s="11"/>
      <c r="D10" s="2">
        <v>1</v>
      </c>
      <c r="E10" s="2">
        <v>2</v>
      </c>
      <c r="F10" s="2">
        <v>3</v>
      </c>
      <c r="G10" s="2">
        <v>4</v>
      </c>
      <c r="H10" s="2">
        <v>5</v>
      </c>
      <c r="I10" s="2">
        <v>6</v>
      </c>
      <c r="J10" s="2">
        <v>7</v>
      </c>
      <c r="K10" s="2">
        <v>8</v>
      </c>
    </row>
    <row r="11" spans="2:11" x14ac:dyDescent="0.35">
      <c r="B11" s="3" t="s">
        <v>9</v>
      </c>
      <c r="C11" s="4"/>
      <c r="D11" s="5">
        <f>Inputs!C22</f>
        <v>130</v>
      </c>
      <c r="E11" s="5">
        <f>Inputs!D22</f>
        <v>110</v>
      </c>
      <c r="F11" s="5">
        <f>Inputs!E22</f>
        <v>90</v>
      </c>
      <c r="G11" s="5">
        <f>Inputs!F22</f>
        <v>110</v>
      </c>
      <c r="H11" s="5">
        <f>Inputs!G22</f>
        <v>130</v>
      </c>
      <c r="I11" s="5">
        <f>Inputs!H22</f>
        <v>110</v>
      </c>
      <c r="J11" s="5">
        <f>Inputs!I22</f>
        <v>90</v>
      </c>
      <c r="K11" s="5">
        <f>Inputs!J22</f>
        <v>110</v>
      </c>
    </row>
    <row r="12" spans="2:11" x14ac:dyDescent="0.35">
      <c r="B12" s="6" t="s">
        <v>10</v>
      </c>
      <c r="C12" s="7"/>
      <c r="D12" s="5">
        <f>Inputs!C29</f>
        <v>150</v>
      </c>
      <c r="E12" s="5">
        <f>Inputs!D29</f>
        <v>50</v>
      </c>
      <c r="F12" s="5">
        <f>Inputs!E29</f>
        <v>0</v>
      </c>
      <c r="G12" s="5">
        <f>Inputs!F29</f>
        <v>0</v>
      </c>
      <c r="H12" s="5">
        <f>Inputs!G29</f>
        <v>0</v>
      </c>
      <c r="I12" s="5">
        <f>Inputs!H29</f>
        <v>0</v>
      </c>
      <c r="J12" s="5">
        <f>Inputs!I29</f>
        <v>0</v>
      </c>
      <c r="K12" s="5">
        <f>Inputs!J29</f>
        <v>0</v>
      </c>
    </row>
    <row r="13" spans="2:11" x14ac:dyDescent="0.35">
      <c r="B13" s="6" t="s">
        <v>11</v>
      </c>
      <c r="C13" s="8">
        <f>C7</f>
        <v>450</v>
      </c>
      <c r="D13" s="5">
        <f t="shared" ref="D13" si="0">C13+D12+D15-D11</f>
        <v>470</v>
      </c>
      <c r="E13" s="5">
        <f t="shared" ref="E13" si="1">D13+E12+E15-E11</f>
        <v>410</v>
      </c>
      <c r="F13" s="5">
        <f t="shared" ref="F13" si="2">E13+F12+F15-F11</f>
        <v>320</v>
      </c>
      <c r="G13" s="5">
        <f t="shared" ref="G13" si="3">F13+G12+G15-G11</f>
        <v>210</v>
      </c>
      <c r="H13" s="5">
        <f t="shared" ref="H13" si="4">G13+H12+H15-H11</f>
        <v>80</v>
      </c>
      <c r="I13" s="5">
        <f t="shared" ref="I13" si="5">H13+I12+I15-I11</f>
        <v>320</v>
      </c>
      <c r="J13" s="5">
        <f t="shared" ref="J13" si="6">I13+J12+J15-J11</f>
        <v>230</v>
      </c>
      <c r="K13" s="5">
        <f t="shared" ref="K13" si="7">J13+K12+K15-K11</f>
        <v>120</v>
      </c>
    </row>
    <row r="14" spans="2:11" x14ac:dyDescent="0.35">
      <c r="B14" s="6" t="s">
        <v>12</v>
      </c>
      <c r="C14" s="7"/>
      <c r="D14" s="5">
        <f t="shared" ref="D14:K14" si="8">MAX(D11+$C8 - (C13+D12),0)</f>
        <v>0</v>
      </c>
      <c r="E14" s="5">
        <f t="shared" si="8"/>
        <v>0</v>
      </c>
      <c r="F14" s="5">
        <f t="shared" si="8"/>
        <v>0</v>
      </c>
      <c r="G14" s="5">
        <f t="shared" si="8"/>
        <v>0</v>
      </c>
      <c r="H14" s="5">
        <f t="shared" si="8"/>
        <v>0</v>
      </c>
      <c r="I14" s="5">
        <f t="shared" si="8"/>
        <v>94</v>
      </c>
      <c r="J14" s="5">
        <f t="shared" si="8"/>
        <v>0</v>
      </c>
      <c r="K14" s="5">
        <f t="shared" si="8"/>
        <v>0</v>
      </c>
    </row>
    <row r="15" spans="2:11" x14ac:dyDescent="0.35">
      <c r="B15" s="6" t="s">
        <v>13</v>
      </c>
      <c r="C15" s="7"/>
      <c r="D15" s="9">
        <f t="shared" ref="D15:K15" si="9">MAX(ROUNDUP(D14/$C5,0)*$C5,0)</f>
        <v>0</v>
      </c>
      <c r="E15" s="9">
        <f t="shared" si="9"/>
        <v>0</v>
      </c>
      <c r="F15" s="9">
        <f t="shared" si="9"/>
        <v>0</v>
      </c>
      <c r="G15" s="9">
        <f t="shared" si="9"/>
        <v>0</v>
      </c>
      <c r="H15" s="9">
        <f t="shared" si="9"/>
        <v>0</v>
      </c>
      <c r="I15" s="9">
        <f t="shared" si="9"/>
        <v>350</v>
      </c>
      <c r="J15" s="9">
        <f t="shared" si="9"/>
        <v>0</v>
      </c>
      <c r="K15" s="9">
        <f t="shared" si="9"/>
        <v>0</v>
      </c>
    </row>
    <row r="16" spans="2:11" x14ac:dyDescent="0.35">
      <c r="B16" s="6" t="s">
        <v>14</v>
      </c>
      <c r="C16" s="12"/>
      <c r="D16" s="5">
        <f t="shared" ref="D16:K16" ca="1" si="10">OFFSET(D15,0,$C6)</f>
        <v>0</v>
      </c>
      <c r="E16" s="5">
        <f t="shared" ca="1" si="10"/>
        <v>0</v>
      </c>
      <c r="F16" s="5">
        <f t="shared" ca="1" si="10"/>
        <v>0</v>
      </c>
      <c r="G16" s="5">
        <f t="shared" ca="1" si="10"/>
        <v>350</v>
      </c>
      <c r="H16" s="5">
        <f t="shared" ca="1" si="10"/>
        <v>0</v>
      </c>
      <c r="I16" s="5">
        <f t="shared" ca="1" si="10"/>
        <v>0</v>
      </c>
      <c r="J16" s="5">
        <f t="shared" ca="1" si="10"/>
        <v>0</v>
      </c>
      <c r="K16" s="5">
        <f t="shared" ca="1" si="10"/>
        <v>0</v>
      </c>
    </row>
    <row r="17" spans="2:3" x14ac:dyDescent="0.35">
      <c r="B17" s="35" t="s">
        <v>21</v>
      </c>
      <c r="C17" s="36">
        <f ca="1">IF(SUM(D15:OFFSET(D15,0,$C6-1))&lt;=0,0,SUM(D15:OFFSET(D15,0,$C6-1)))</f>
        <v>0</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17"/>
  <sheetViews>
    <sheetView workbookViewId="0">
      <selection activeCell="B15" sqref="B15"/>
    </sheetView>
  </sheetViews>
  <sheetFormatPr baseColWidth="10" defaultColWidth="9" defaultRowHeight="15.5" x14ac:dyDescent="0.35"/>
  <cols>
    <col min="1" max="1" width="9" style="15"/>
    <col min="2" max="2" width="24.90625" style="15" customWidth="1"/>
    <col min="3" max="3" width="9" style="15"/>
    <col min="4" max="11" width="6.54296875" style="15" customWidth="1"/>
    <col min="12" max="16384" width="9" style="15"/>
  </cols>
  <sheetData>
    <row r="2" spans="2:11" x14ac:dyDescent="0.35">
      <c r="B2" s="13" t="s">
        <v>18</v>
      </c>
      <c r="C2" s="14" t="s">
        <v>2</v>
      </c>
    </row>
    <row r="3" spans="2:11" x14ac:dyDescent="0.35">
      <c r="B3" s="13" t="s">
        <v>19</v>
      </c>
      <c r="C3" s="14" t="s">
        <v>3</v>
      </c>
    </row>
    <row r="4" spans="2:11" x14ac:dyDescent="0.35">
      <c r="B4" s="13"/>
    </row>
    <row r="5" spans="2:11" x14ac:dyDescent="0.35">
      <c r="B5" s="13" t="s">
        <v>20</v>
      </c>
      <c r="C5" s="15">
        <f>Inputs!D12</f>
        <v>400</v>
      </c>
      <c r="D5" s="15" t="s">
        <v>15</v>
      </c>
    </row>
    <row r="6" spans="2:11" x14ac:dyDescent="0.35">
      <c r="B6" s="13" t="s">
        <v>16</v>
      </c>
      <c r="C6" s="15">
        <f>Inputs!E12</f>
        <v>2</v>
      </c>
      <c r="D6" s="15" t="s">
        <v>22</v>
      </c>
    </row>
    <row r="7" spans="2:11" x14ac:dyDescent="0.35">
      <c r="B7" s="13" t="s">
        <v>17</v>
      </c>
      <c r="C7" s="15">
        <f>Inputs!C12</f>
        <v>650</v>
      </c>
      <c r="D7" s="15" t="s">
        <v>15</v>
      </c>
    </row>
    <row r="8" spans="2:11" x14ac:dyDescent="0.35">
      <c r="B8" s="13" t="s">
        <v>4</v>
      </c>
      <c r="C8" s="15">
        <f>Inputs!G12</f>
        <v>64</v>
      </c>
      <c r="D8" s="15" t="s">
        <v>15</v>
      </c>
    </row>
    <row r="10" spans="2:11" x14ac:dyDescent="0.35">
      <c r="B10" s="1" t="s">
        <v>5</v>
      </c>
      <c r="C10" s="11"/>
      <c r="D10" s="2">
        <v>1</v>
      </c>
      <c r="E10" s="2">
        <v>2</v>
      </c>
      <c r="F10" s="2">
        <v>3</v>
      </c>
      <c r="G10" s="2">
        <v>4</v>
      </c>
      <c r="H10" s="2">
        <v>5</v>
      </c>
      <c r="I10" s="2">
        <v>6</v>
      </c>
      <c r="J10" s="2">
        <v>7</v>
      </c>
      <c r="K10" s="2">
        <v>8</v>
      </c>
    </row>
    <row r="11" spans="2:11" x14ac:dyDescent="0.35">
      <c r="B11" s="3" t="s">
        <v>9</v>
      </c>
      <c r="C11" s="4"/>
      <c r="D11" s="5">
        <f>Inputs!C23</f>
        <v>150</v>
      </c>
      <c r="E11" s="5">
        <f>Inputs!D23</f>
        <v>160</v>
      </c>
      <c r="F11" s="5">
        <f>Inputs!E23</f>
        <v>150</v>
      </c>
      <c r="G11" s="5">
        <f>Inputs!F23</f>
        <v>90</v>
      </c>
      <c r="H11" s="5">
        <f>Inputs!G23</f>
        <v>80</v>
      </c>
      <c r="I11" s="5">
        <f>Inputs!H23</f>
        <v>120</v>
      </c>
      <c r="J11" s="5">
        <f>Inputs!I23</f>
        <v>80</v>
      </c>
      <c r="K11" s="5">
        <f>Inputs!J23</f>
        <v>50</v>
      </c>
    </row>
    <row r="12" spans="2:11" x14ac:dyDescent="0.35">
      <c r="B12" s="6" t="s">
        <v>10</v>
      </c>
      <c r="C12" s="7"/>
      <c r="D12" s="5">
        <f>Inputs!C30</f>
        <v>0</v>
      </c>
      <c r="E12" s="5">
        <f>Inputs!D30</f>
        <v>0</v>
      </c>
      <c r="F12" s="5">
        <f>Inputs!E30</f>
        <v>0</v>
      </c>
      <c r="G12" s="5">
        <f>Inputs!F30</f>
        <v>0</v>
      </c>
      <c r="H12" s="5">
        <f>Inputs!G30</f>
        <v>0</v>
      </c>
      <c r="I12" s="5">
        <f>Inputs!H30</f>
        <v>0</v>
      </c>
      <c r="J12" s="5">
        <f>Inputs!I30</f>
        <v>0</v>
      </c>
      <c r="K12" s="5">
        <f>Inputs!J30</f>
        <v>0</v>
      </c>
    </row>
    <row r="13" spans="2:11" x14ac:dyDescent="0.35">
      <c r="B13" s="6" t="s">
        <v>11</v>
      </c>
      <c r="C13" s="8">
        <f>C7</f>
        <v>650</v>
      </c>
      <c r="D13" s="5">
        <f t="shared" ref="D13:K13" si="0">C13+D12+D15-D11</f>
        <v>500</v>
      </c>
      <c r="E13" s="5">
        <f t="shared" si="0"/>
        <v>340</v>
      </c>
      <c r="F13" s="5">
        <f t="shared" si="0"/>
        <v>190</v>
      </c>
      <c r="G13" s="5">
        <f t="shared" si="0"/>
        <v>100</v>
      </c>
      <c r="H13" s="5">
        <f t="shared" si="0"/>
        <v>420</v>
      </c>
      <c r="I13" s="5">
        <f t="shared" si="0"/>
        <v>300</v>
      </c>
      <c r="J13" s="5">
        <f t="shared" si="0"/>
        <v>220</v>
      </c>
      <c r="K13" s="5">
        <f t="shared" si="0"/>
        <v>170</v>
      </c>
    </row>
    <row r="14" spans="2:11" x14ac:dyDescent="0.35">
      <c r="B14" s="6" t="s">
        <v>12</v>
      </c>
      <c r="C14" s="7"/>
      <c r="D14" s="5">
        <f>MAX(D11+$C8 - (C13+D12),0)</f>
        <v>0</v>
      </c>
      <c r="E14" s="5">
        <f>MAX(E11+$C8 - (D13+E12),0)</f>
        <v>0</v>
      </c>
      <c r="F14" s="5">
        <f t="shared" ref="F14:K14" si="1">MAX(F11+$C8 - (E13+F12),0)</f>
        <v>0</v>
      </c>
      <c r="G14" s="5">
        <f t="shared" si="1"/>
        <v>0</v>
      </c>
      <c r="H14" s="5">
        <f t="shared" si="1"/>
        <v>44</v>
      </c>
      <c r="I14" s="5">
        <f t="shared" si="1"/>
        <v>0</v>
      </c>
      <c r="J14" s="5">
        <f t="shared" si="1"/>
        <v>0</v>
      </c>
      <c r="K14" s="5">
        <f t="shared" si="1"/>
        <v>0</v>
      </c>
    </row>
    <row r="15" spans="2:11" x14ac:dyDescent="0.35">
      <c r="B15" s="6" t="s">
        <v>13</v>
      </c>
      <c r="C15" s="7"/>
      <c r="D15" s="9">
        <f>MAX(ROUNDUP(D14/$C5,0)*$C5,0)</f>
        <v>0</v>
      </c>
      <c r="E15" s="9">
        <f t="shared" ref="E15:K15" si="2">MAX(ROUNDUP(E14/$C5,0)*$C5,0)</f>
        <v>0</v>
      </c>
      <c r="F15" s="9">
        <f t="shared" si="2"/>
        <v>0</v>
      </c>
      <c r="G15" s="9">
        <f t="shared" si="2"/>
        <v>0</v>
      </c>
      <c r="H15" s="9">
        <f t="shared" si="2"/>
        <v>400</v>
      </c>
      <c r="I15" s="9">
        <f t="shared" si="2"/>
        <v>0</v>
      </c>
      <c r="J15" s="9">
        <f t="shared" si="2"/>
        <v>0</v>
      </c>
      <c r="K15" s="9">
        <f t="shared" si="2"/>
        <v>0</v>
      </c>
    </row>
    <row r="16" spans="2:11" x14ac:dyDescent="0.35">
      <c r="B16" s="6" t="s">
        <v>14</v>
      </c>
      <c r="C16" s="12">
        <f ca="1">SUM(D15:K15)-SUM(D16:K16)</f>
        <v>0</v>
      </c>
      <c r="D16" s="5">
        <f ca="1">OFFSET(D15,0,$C6)</f>
        <v>0</v>
      </c>
      <c r="E16" s="5">
        <f t="shared" ref="E16:K16" ca="1" si="3">OFFSET(E15,0,$C6)</f>
        <v>0</v>
      </c>
      <c r="F16" s="5">
        <f t="shared" ca="1" si="3"/>
        <v>400</v>
      </c>
      <c r="G16" s="5">
        <f t="shared" ca="1" si="3"/>
        <v>0</v>
      </c>
      <c r="H16" s="5">
        <f t="shared" ca="1" si="3"/>
        <v>0</v>
      </c>
      <c r="I16" s="5">
        <f t="shared" ca="1" si="3"/>
        <v>0</v>
      </c>
      <c r="J16" s="5">
        <f t="shared" ca="1" si="3"/>
        <v>0</v>
      </c>
      <c r="K16" s="5">
        <f t="shared" ca="1" si="3"/>
        <v>0</v>
      </c>
    </row>
    <row r="17" spans="2:3" x14ac:dyDescent="0.35">
      <c r="B17" s="35" t="s">
        <v>21</v>
      </c>
      <c r="C17" s="36">
        <f ca="1">IF(SUM(D15:OFFSET(D15,0,$C6-1))&lt;=0,0,SUM(D15:OFFSET(D15,0,$C6-1)))</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17"/>
  <sheetViews>
    <sheetView workbookViewId="0">
      <selection activeCell="B17" sqref="B17:C17"/>
    </sheetView>
  </sheetViews>
  <sheetFormatPr baseColWidth="10" defaultColWidth="9" defaultRowHeight="15.5" x14ac:dyDescent="0.35"/>
  <cols>
    <col min="1" max="1" width="9" style="15"/>
    <col min="2" max="2" width="24.90625" style="15" customWidth="1"/>
    <col min="3" max="3" width="9" style="15"/>
    <col min="4" max="11" width="6.54296875" style="15" customWidth="1"/>
    <col min="12" max="16384" width="9" style="15"/>
  </cols>
  <sheetData>
    <row r="2" spans="2:11" x14ac:dyDescent="0.35">
      <c r="B2" s="13" t="s">
        <v>18</v>
      </c>
      <c r="C2" s="14" t="s">
        <v>1</v>
      </c>
    </row>
    <row r="3" spans="2:11" x14ac:dyDescent="0.35">
      <c r="B3" s="13" t="s">
        <v>19</v>
      </c>
      <c r="C3" s="14" t="s">
        <v>3</v>
      </c>
    </row>
    <row r="4" spans="2:11" x14ac:dyDescent="0.35">
      <c r="B4" s="13"/>
    </row>
    <row r="5" spans="2:11" x14ac:dyDescent="0.35">
      <c r="B5" s="13" t="s">
        <v>20</v>
      </c>
      <c r="C5" s="15">
        <f>Inputs!D13</f>
        <v>200</v>
      </c>
      <c r="D5" s="15" t="s">
        <v>15</v>
      </c>
    </row>
    <row r="6" spans="2:11" x14ac:dyDescent="0.35">
      <c r="B6" s="13" t="s">
        <v>16</v>
      </c>
      <c r="C6" s="15">
        <f>Inputs!E13</f>
        <v>2</v>
      </c>
      <c r="D6" s="15" t="s">
        <v>22</v>
      </c>
    </row>
    <row r="7" spans="2:11" x14ac:dyDescent="0.35">
      <c r="B7" s="13" t="s">
        <v>17</v>
      </c>
      <c r="C7" s="15">
        <f>Inputs!C13</f>
        <v>250</v>
      </c>
      <c r="D7" s="15" t="s">
        <v>15</v>
      </c>
    </row>
    <row r="8" spans="2:11" x14ac:dyDescent="0.35">
      <c r="B8" s="13" t="s">
        <v>4</v>
      </c>
      <c r="C8" s="15">
        <f>Inputs!G13</f>
        <v>32</v>
      </c>
      <c r="D8" s="15" t="s">
        <v>15</v>
      </c>
    </row>
    <row r="10" spans="2:11" x14ac:dyDescent="0.35">
      <c r="B10" s="1" t="s">
        <v>5</v>
      </c>
      <c r="C10" s="11"/>
      <c r="D10" s="2">
        <v>1</v>
      </c>
      <c r="E10" s="2">
        <v>2</v>
      </c>
      <c r="F10" s="2">
        <v>3</v>
      </c>
      <c r="G10" s="2">
        <v>4</v>
      </c>
      <c r="H10" s="2">
        <v>5</v>
      </c>
      <c r="I10" s="2">
        <v>6</v>
      </c>
      <c r="J10" s="2">
        <v>7</v>
      </c>
      <c r="K10" s="2">
        <v>8</v>
      </c>
    </row>
    <row r="11" spans="2:11" x14ac:dyDescent="0.35">
      <c r="B11" s="3" t="s">
        <v>9</v>
      </c>
      <c r="C11" s="4"/>
      <c r="D11" s="5">
        <f>Inputs!C24</f>
        <v>20</v>
      </c>
      <c r="E11" s="5">
        <f>Inputs!D24</f>
        <v>20</v>
      </c>
      <c r="F11" s="5">
        <f>Inputs!E24</f>
        <v>20</v>
      </c>
      <c r="G11" s="5">
        <f>Inputs!F24</f>
        <v>20</v>
      </c>
      <c r="H11" s="5">
        <f>Inputs!G24</f>
        <v>90</v>
      </c>
      <c r="I11" s="5">
        <f>Inputs!H24</f>
        <v>90</v>
      </c>
      <c r="J11" s="5">
        <f>Inputs!I24</f>
        <v>90</v>
      </c>
      <c r="K11" s="5">
        <f>Inputs!J24</f>
        <v>90</v>
      </c>
    </row>
    <row r="12" spans="2:11" x14ac:dyDescent="0.35">
      <c r="B12" s="6" t="s">
        <v>10</v>
      </c>
      <c r="C12" s="7"/>
      <c r="D12" s="5">
        <f>Inputs!C31</f>
        <v>0</v>
      </c>
      <c r="E12" s="5">
        <f>Inputs!D31</f>
        <v>0</v>
      </c>
      <c r="F12" s="5">
        <f>Inputs!E31</f>
        <v>0</v>
      </c>
      <c r="G12" s="5">
        <f>Inputs!F31</f>
        <v>0</v>
      </c>
      <c r="H12" s="5">
        <f>Inputs!G31</f>
        <v>0</v>
      </c>
      <c r="I12" s="5">
        <f>Inputs!H31</f>
        <v>0</v>
      </c>
      <c r="J12" s="5">
        <f>Inputs!I31</f>
        <v>0</v>
      </c>
      <c r="K12" s="5">
        <f>Inputs!J31</f>
        <v>0</v>
      </c>
    </row>
    <row r="13" spans="2:11" x14ac:dyDescent="0.35">
      <c r="B13" s="6" t="s">
        <v>11</v>
      </c>
      <c r="C13" s="8">
        <f>C7</f>
        <v>250</v>
      </c>
      <c r="D13" s="5">
        <f t="shared" ref="D13:K13" si="0">C13+D12+D15-D11</f>
        <v>230</v>
      </c>
      <c r="E13" s="5">
        <f t="shared" si="0"/>
        <v>210</v>
      </c>
      <c r="F13" s="5">
        <f t="shared" si="0"/>
        <v>190</v>
      </c>
      <c r="G13" s="5">
        <f t="shared" si="0"/>
        <v>170</v>
      </c>
      <c r="H13" s="5">
        <f t="shared" si="0"/>
        <v>80</v>
      </c>
      <c r="I13" s="5">
        <f t="shared" si="0"/>
        <v>190</v>
      </c>
      <c r="J13" s="5">
        <f t="shared" si="0"/>
        <v>100</v>
      </c>
      <c r="K13" s="5">
        <f t="shared" si="0"/>
        <v>210</v>
      </c>
    </row>
    <row r="14" spans="2:11" x14ac:dyDescent="0.35">
      <c r="B14" s="6" t="s">
        <v>12</v>
      </c>
      <c r="C14" s="7"/>
      <c r="D14" s="5">
        <f>MAX(D11+$C8 - (C13+D12),0)</f>
        <v>0</v>
      </c>
      <c r="E14" s="5">
        <f>MAX(E11+$C8 - (D13+E12),0)</f>
        <v>0</v>
      </c>
      <c r="F14" s="5">
        <f t="shared" ref="F14:K14" si="1">MAX(F11+$C8 - (E13+F12),0)</f>
        <v>0</v>
      </c>
      <c r="G14" s="5">
        <f t="shared" si="1"/>
        <v>0</v>
      </c>
      <c r="H14" s="5">
        <f t="shared" si="1"/>
        <v>0</v>
      </c>
      <c r="I14" s="5">
        <f t="shared" si="1"/>
        <v>42</v>
      </c>
      <c r="J14" s="5">
        <f t="shared" si="1"/>
        <v>0</v>
      </c>
      <c r="K14" s="5">
        <f t="shared" si="1"/>
        <v>22</v>
      </c>
    </row>
    <row r="15" spans="2:11" x14ac:dyDescent="0.35">
      <c r="B15" s="6" t="s">
        <v>13</v>
      </c>
      <c r="C15" s="7"/>
      <c r="D15" s="9">
        <f>MAX(ROUNDUP(D14/$C5,0)*$C5,0)</f>
        <v>0</v>
      </c>
      <c r="E15" s="9">
        <f t="shared" ref="E15:K15" si="2">MAX(ROUNDUP(E14/$C5,0)*$C5,0)</f>
        <v>0</v>
      </c>
      <c r="F15" s="9">
        <f t="shared" si="2"/>
        <v>0</v>
      </c>
      <c r="G15" s="9">
        <f t="shared" si="2"/>
        <v>0</v>
      </c>
      <c r="H15" s="9">
        <f t="shared" si="2"/>
        <v>0</v>
      </c>
      <c r="I15" s="9">
        <f t="shared" si="2"/>
        <v>200</v>
      </c>
      <c r="J15" s="9">
        <f t="shared" si="2"/>
        <v>0</v>
      </c>
      <c r="K15" s="9">
        <f t="shared" si="2"/>
        <v>200</v>
      </c>
    </row>
    <row r="16" spans="2:11" x14ac:dyDescent="0.35">
      <c r="B16" s="6" t="s">
        <v>14</v>
      </c>
      <c r="C16" s="12">
        <f ca="1">SUM(D15:K15)-SUM(D16:K16)</f>
        <v>0</v>
      </c>
      <c r="D16" s="5">
        <f ca="1">OFFSET(D15,0,$C6)</f>
        <v>0</v>
      </c>
      <c r="E16" s="5">
        <f t="shared" ref="E16:K16" ca="1" si="3">OFFSET(E15,0,$C6)</f>
        <v>0</v>
      </c>
      <c r="F16" s="5">
        <f t="shared" ca="1" si="3"/>
        <v>0</v>
      </c>
      <c r="G16" s="5">
        <f t="shared" ca="1" si="3"/>
        <v>200</v>
      </c>
      <c r="H16" s="5">
        <f t="shared" ca="1" si="3"/>
        <v>0</v>
      </c>
      <c r="I16" s="5">
        <f t="shared" ca="1" si="3"/>
        <v>200</v>
      </c>
      <c r="J16" s="5">
        <f t="shared" ca="1" si="3"/>
        <v>0</v>
      </c>
      <c r="K16" s="5">
        <f t="shared" ca="1" si="3"/>
        <v>0</v>
      </c>
    </row>
    <row r="17" spans="2:3" x14ac:dyDescent="0.35">
      <c r="B17" s="35" t="s">
        <v>21</v>
      </c>
      <c r="C17" s="36">
        <f ca="1">IF(SUM(D15:OFFSET(D15,0,$C6-1))&lt;=0,0,SUM(D15:OFFSET(D15,0,$C6-1)))</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K17"/>
  <sheetViews>
    <sheetView workbookViewId="0">
      <selection activeCell="E11" sqref="E11"/>
    </sheetView>
  </sheetViews>
  <sheetFormatPr baseColWidth="10" defaultColWidth="9" defaultRowHeight="15.5" x14ac:dyDescent="0.35"/>
  <cols>
    <col min="1" max="1" width="9" style="15"/>
    <col min="2" max="2" width="24.90625" style="15" customWidth="1"/>
    <col min="3" max="3" width="9" style="15"/>
    <col min="4" max="11" width="6.54296875" style="15" customWidth="1"/>
    <col min="12" max="16384" width="9" style="15"/>
  </cols>
  <sheetData>
    <row r="2" spans="2:11" x14ac:dyDescent="0.35">
      <c r="B2" s="13" t="s">
        <v>18</v>
      </c>
      <c r="C2" s="14" t="s">
        <v>3</v>
      </c>
    </row>
    <row r="3" spans="2:11" x14ac:dyDescent="0.35">
      <c r="B3" s="13" t="s">
        <v>19</v>
      </c>
      <c r="C3" s="14" t="s">
        <v>24</v>
      </c>
    </row>
    <row r="4" spans="2:11" x14ac:dyDescent="0.35">
      <c r="B4" s="13"/>
    </row>
    <row r="5" spans="2:11" x14ac:dyDescent="0.35">
      <c r="B5" s="13" t="s">
        <v>20</v>
      </c>
      <c r="C5" s="15">
        <f>Inputs!D14</f>
        <v>1000</v>
      </c>
      <c r="D5" s="15" t="s">
        <v>15</v>
      </c>
    </row>
    <row r="6" spans="2:11" x14ac:dyDescent="0.35">
      <c r="B6" s="13" t="s">
        <v>16</v>
      </c>
      <c r="C6" s="15">
        <f>Inputs!E14</f>
        <v>3</v>
      </c>
      <c r="D6" s="15" t="s">
        <v>22</v>
      </c>
    </row>
    <row r="7" spans="2:11" x14ac:dyDescent="0.35">
      <c r="B7" s="13" t="s">
        <v>17</v>
      </c>
      <c r="C7" s="15">
        <f>Inputs!C14</f>
        <v>1600</v>
      </c>
      <c r="D7" s="15" t="s">
        <v>15</v>
      </c>
    </row>
    <row r="8" spans="2:11" x14ac:dyDescent="0.35">
      <c r="B8" s="13" t="s">
        <v>4</v>
      </c>
      <c r="C8" s="15">
        <f>Inputs!G14</f>
        <v>221</v>
      </c>
      <c r="D8" s="15" t="s">
        <v>15</v>
      </c>
    </row>
    <row r="10" spans="2:11" x14ac:dyDescent="0.35">
      <c r="B10" s="1" t="s">
        <v>5</v>
      </c>
      <c r="C10" s="11"/>
      <c r="D10" s="2">
        <v>1</v>
      </c>
      <c r="E10" s="2">
        <v>2</v>
      </c>
      <c r="F10" s="2">
        <v>3</v>
      </c>
      <c r="G10" s="2">
        <v>4</v>
      </c>
      <c r="H10" s="2">
        <v>5</v>
      </c>
      <c r="I10" s="2">
        <v>6</v>
      </c>
      <c r="J10" s="2">
        <v>7</v>
      </c>
      <c r="K10" s="2">
        <v>8</v>
      </c>
    </row>
    <row r="11" spans="2:11" x14ac:dyDescent="0.35">
      <c r="B11" s="3" t="s">
        <v>9</v>
      </c>
      <c r="C11" s="4"/>
      <c r="D11" s="5">
        <f ca="1">DRP_Chicago!D16+DRP_NewYork!D16+DRP_Montreal!D16+Inputs!C25</f>
        <v>0</v>
      </c>
      <c r="E11" s="5">
        <f ca="1">DRP_Chicago!E16+DRP_NewYork!E16+DRP_Montreal!E16+Inputs!D25</f>
        <v>200</v>
      </c>
      <c r="F11" s="5">
        <f ca="1">DRP_Chicago!F16+DRP_NewYork!F16+DRP_Montreal!F16+Inputs!E25</f>
        <v>475</v>
      </c>
      <c r="G11" s="5">
        <f ca="1">DRP_Chicago!G16+DRP_NewYork!G16+DRP_Montreal!G16+Inputs!F25</f>
        <v>550</v>
      </c>
      <c r="H11" s="5">
        <f ca="1">DRP_Chicago!H16+DRP_NewYork!H16+DRP_Montreal!H16+Inputs!G25</f>
        <v>0</v>
      </c>
      <c r="I11" s="5">
        <f ca="1">DRP_Chicago!I16+DRP_NewYork!I16+DRP_Montreal!I16+Inputs!H25</f>
        <v>200</v>
      </c>
      <c r="J11" s="5">
        <f ca="1">DRP_Chicago!J16+DRP_NewYork!J16+DRP_Montreal!J16+Inputs!I25</f>
        <v>0</v>
      </c>
      <c r="K11" s="5">
        <f ca="1">DRP_Chicago!K16+DRP_NewYork!K16+DRP_Montreal!K16+Inputs!J25</f>
        <v>0</v>
      </c>
    </row>
    <row r="12" spans="2:11" x14ac:dyDescent="0.35">
      <c r="B12" s="6" t="s">
        <v>10</v>
      </c>
      <c r="C12" s="7"/>
      <c r="D12" s="5">
        <f>Inputs!C32</f>
        <v>0</v>
      </c>
      <c r="E12" s="5">
        <f>Inputs!D32</f>
        <v>0</v>
      </c>
      <c r="F12" s="5">
        <f>Inputs!E32</f>
        <v>0</v>
      </c>
      <c r="G12" s="5">
        <f>Inputs!F32</f>
        <v>0</v>
      </c>
      <c r="H12" s="5">
        <f>Inputs!G32</f>
        <v>0</v>
      </c>
      <c r="I12" s="5">
        <f>Inputs!H32</f>
        <v>0</v>
      </c>
      <c r="J12" s="5">
        <f>Inputs!I32</f>
        <v>0</v>
      </c>
      <c r="K12" s="5">
        <f>Inputs!J32</f>
        <v>0</v>
      </c>
    </row>
    <row r="13" spans="2:11" x14ac:dyDescent="0.35">
      <c r="B13" s="6" t="s">
        <v>11</v>
      </c>
      <c r="C13" s="8">
        <f>C7</f>
        <v>1600</v>
      </c>
      <c r="D13" s="5">
        <f t="shared" ref="D13:K13" ca="1" si="0">C13+D12+D15-D11</f>
        <v>1600</v>
      </c>
      <c r="E13" s="5">
        <f t="shared" ca="1" si="0"/>
        <v>1400</v>
      </c>
      <c r="F13" s="5">
        <f t="shared" ca="1" si="0"/>
        <v>925</v>
      </c>
      <c r="G13" s="5">
        <f t="shared" ca="1" si="0"/>
        <v>375</v>
      </c>
      <c r="H13" s="5">
        <f t="shared" ca="1" si="0"/>
        <v>375</v>
      </c>
      <c r="I13" s="5">
        <f t="shared" ca="1" si="0"/>
        <v>1175</v>
      </c>
      <c r="J13" s="5">
        <f t="shared" ca="1" si="0"/>
        <v>1175</v>
      </c>
      <c r="K13" s="5">
        <f t="shared" ca="1" si="0"/>
        <v>1175</v>
      </c>
    </row>
    <row r="14" spans="2:11" x14ac:dyDescent="0.35">
      <c r="B14" s="6" t="s">
        <v>12</v>
      </c>
      <c r="C14" s="7"/>
      <c r="D14" s="5">
        <f ca="1">MAX(D11+$C8 - (C13+D12),0)</f>
        <v>0</v>
      </c>
      <c r="E14" s="5">
        <f ca="1">MAX(E11+$C8 - (D13+E12),0)</f>
        <v>0</v>
      </c>
      <c r="F14" s="5">
        <f t="shared" ref="F14:K14" ca="1" si="1">MAX(F11+$C8 - (E13+F12),0)</f>
        <v>0</v>
      </c>
      <c r="G14" s="5">
        <f t="shared" ca="1" si="1"/>
        <v>0</v>
      </c>
      <c r="H14" s="5">
        <f t="shared" ca="1" si="1"/>
        <v>0</v>
      </c>
      <c r="I14" s="5">
        <f t="shared" ca="1" si="1"/>
        <v>46</v>
      </c>
      <c r="J14" s="5">
        <f t="shared" ca="1" si="1"/>
        <v>0</v>
      </c>
      <c r="K14" s="5">
        <f t="shared" ca="1" si="1"/>
        <v>0</v>
      </c>
    </row>
    <row r="15" spans="2:11" x14ac:dyDescent="0.35">
      <c r="B15" s="6" t="s">
        <v>13</v>
      </c>
      <c r="C15" s="7"/>
      <c r="D15" s="9">
        <f ca="1">MAX(ROUNDUP(D14/$C5,0)*$C5,0)</f>
        <v>0</v>
      </c>
      <c r="E15" s="9">
        <f t="shared" ref="E15:K15" ca="1" si="2">MAX(ROUNDUP(E14/$C5,0)*$C5,0)</f>
        <v>0</v>
      </c>
      <c r="F15" s="9">
        <f t="shared" ca="1" si="2"/>
        <v>0</v>
      </c>
      <c r="G15" s="9">
        <f t="shared" ca="1" si="2"/>
        <v>0</v>
      </c>
      <c r="H15" s="9">
        <f t="shared" ca="1" si="2"/>
        <v>0</v>
      </c>
      <c r="I15" s="9">
        <f t="shared" ca="1" si="2"/>
        <v>1000</v>
      </c>
      <c r="J15" s="9">
        <f t="shared" ca="1" si="2"/>
        <v>0</v>
      </c>
      <c r="K15" s="9">
        <f t="shared" ca="1" si="2"/>
        <v>0</v>
      </c>
    </row>
    <row r="16" spans="2:11" x14ac:dyDescent="0.35">
      <c r="B16" s="6" t="s">
        <v>14</v>
      </c>
      <c r="C16" s="12">
        <f ca="1">SUM(D15:K15)-SUM(D16:K16)</f>
        <v>0</v>
      </c>
      <c r="D16" s="5">
        <f ca="1">OFFSET(D15,0,$C6)</f>
        <v>0</v>
      </c>
      <c r="E16" s="5">
        <f t="shared" ref="E16:K16" ca="1" si="3">OFFSET(E15,0,$C6)</f>
        <v>0</v>
      </c>
      <c r="F16" s="5">
        <f t="shared" ca="1" si="3"/>
        <v>1000</v>
      </c>
      <c r="G16" s="5">
        <f t="shared" ca="1" si="3"/>
        <v>0</v>
      </c>
      <c r="H16" s="5">
        <f t="shared" ca="1" si="3"/>
        <v>0</v>
      </c>
      <c r="I16" s="5">
        <f t="shared" ca="1" si="3"/>
        <v>0</v>
      </c>
      <c r="J16" s="5">
        <f t="shared" ca="1" si="3"/>
        <v>0</v>
      </c>
      <c r="K16" s="5">
        <f t="shared" ca="1" si="3"/>
        <v>0</v>
      </c>
    </row>
    <row r="17" spans="2:3" x14ac:dyDescent="0.35">
      <c r="B17" s="35" t="s">
        <v>21</v>
      </c>
      <c r="C17" s="36">
        <f ca="1">IF(SUM(D15:OFFSET(D15,0,$C6-1))&lt;=0,0,SUM(D15:OFFSET(D15,0,$C6-1)))</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K17"/>
  <sheetViews>
    <sheetView workbookViewId="0">
      <selection activeCell="M8" sqref="M8"/>
    </sheetView>
  </sheetViews>
  <sheetFormatPr baseColWidth="10" defaultColWidth="8.90625" defaultRowHeight="14.5" x14ac:dyDescent="0.35"/>
  <cols>
    <col min="2" max="2" width="11.54296875" customWidth="1"/>
    <col min="3" max="3" width="10.90625" customWidth="1"/>
    <col min="4" max="11" width="6.54296875" customWidth="1"/>
  </cols>
  <sheetData>
    <row r="3" spans="2:11" s="21" customFormat="1" ht="21" x14ac:dyDescent="0.5">
      <c r="B3" s="21" t="s">
        <v>25</v>
      </c>
    </row>
    <row r="4" spans="2:11" ht="15.5" x14ac:dyDescent="0.35">
      <c r="D4" s="89" t="s">
        <v>5</v>
      </c>
      <c r="E4" s="90"/>
      <c r="F4" s="90"/>
      <c r="G4" s="90"/>
      <c r="H4" s="90"/>
      <c r="I4" s="90"/>
      <c r="J4" s="90"/>
      <c r="K4" s="91"/>
    </row>
    <row r="5" spans="2:11" ht="31" x14ac:dyDescent="0.35">
      <c r="B5" s="11" t="s">
        <v>18</v>
      </c>
      <c r="C5" s="11" t="s">
        <v>23</v>
      </c>
      <c r="D5" s="2">
        <v>1</v>
      </c>
      <c r="E5" s="2">
        <v>2</v>
      </c>
      <c r="F5" s="2">
        <v>3</v>
      </c>
      <c r="G5" s="2">
        <v>4</v>
      </c>
      <c r="H5" s="2">
        <v>5</v>
      </c>
      <c r="I5" s="2">
        <v>6</v>
      </c>
      <c r="J5" s="2">
        <v>7</v>
      </c>
      <c r="K5" s="2">
        <v>8</v>
      </c>
    </row>
    <row r="6" spans="2:11" ht="15.5" x14ac:dyDescent="0.35">
      <c r="B6" s="5" t="str">
        <f>DRP_Chicago!C2</f>
        <v>Chicago</v>
      </c>
      <c r="C6" s="5">
        <f ca="1">DRP_Chicago!C17</f>
        <v>0</v>
      </c>
      <c r="D6" s="5">
        <f ca="1">DRP_Chicago!D16</f>
        <v>0</v>
      </c>
      <c r="E6" s="5">
        <f ca="1">DRP_Chicago!E16</f>
        <v>0</v>
      </c>
      <c r="F6" s="5">
        <f ca="1">DRP_Chicago!F16</f>
        <v>0</v>
      </c>
      <c r="G6" s="5">
        <f ca="1">DRP_Chicago!G16</f>
        <v>350</v>
      </c>
      <c r="H6" s="5">
        <f ca="1">DRP_Chicago!H16</f>
        <v>0</v>
      </c>
      <c r="I6" s="5">
        <f ca="1">DRP_Chicago!I16</f>
        <v>0</v>
      </c>
      <c r="J6" s="5">
        <f ca="1">DRP_Chicago!J16</f>
        <v>0</v>
      </c>
      <c r="K6" s="5">
        <f ca="1">DRP_Chicago!K16</f>
        <v>0</v>
      </c>
    </row>
    <row r="7" spans="2:11" ht="15.5" x14ac:dyDescent="0.35">
      <c r="B7" s="5" t="str">
        <f>DRP_NewYork!C2</f>
        <v>New York</v>
      </c>
      <c r="C7" s="5">
        <f ca="1">DRP_NewYork!C17</f>
        <v>0</v>
      </c>
      <c r="D7" s="5">
        <f ca="1">DRP_NewYork!D16</f>
        <v>0</v>
      </c>
      <c r="E7" s="5">
        <f ca="1">DRP_NewYork!E16</f>
        <v>0</v>
      </c>
      <c r="F7" s="5">
        <f ca="1">DRP_NewYork!F16</f>
        <v>400</v>
      </c>
      <c r="G7" s="5">
        <f ca="1">DRP_NewYork!G16</f>
        <v>0</v>
      </c>
      <c r="H7" s="5">
        <f ca="1">DRP_NewYork!H16</f>
        <v>0</v>
      </c>
      <c r="I7" s="5">
        <f ca="1">DRP_NewYork!I16</f>
        <v>0</v>
      </c>
      <c r="J7" s="5">
        <f ca="1">DRP_NewYork!J16</f>
        <v>0</v>
      </c>
      <c r="K7" s="5">
        <f ca="1">DRP_NewYork!K16</f>
        <v>0</v>
      </c>
    </row>
    <row r="8" spans="2:11" ht="15.5" x14ac:dyDescent="0.35">
      <c r="B8" s="5" t="str">
        <f>DRP_Montreal!C2</f>
        <v>Montreal</v>
      </c>
      <c r="C8" s="5">
        <f ca="1">DRP_Montreal!C17</f>
        <v>0</v>
      </c>
      <c r="D8" s="5">
        <f ca="1">DRP_Montreal!D16</f>
        <v>0</v>
      </c>
      <c r="E8" s="5">
        <f ca="1">DRP_Montreal!E16</f>
        <v>0</v>
      </c>
      <c r="F8" s="5">
        <f ca="1">DRP_Montreal!F16</f>
        <v>0</v>
      </c>
      <c r="G8" s="5">
        <f ca="1">DRP_Montreal!G16</f>
        <v>200</v>
      </c>
      <c r="H8" s="5">
        <f ca="1">DRP_Montreal!H16</f>
        <v>0</v>
      </c>
      <c r="I8" s="5">
        <f ca="1">DRP_Montreal!I16</f>
        <v>200</v>
      </c>
      <c r="J8" s="5">
        <f ca="1">DRP_Montreal!J16</f>
        <v>0</v>
      </c>
      <c r="K8" s="5">
        <f ca="1">DRP_Montreal!K16</f>
        <v>0</v>
      </c>
    </row>
    <row r="9" spans="2:11" ht="15.5" x14ac:dyDescent="0.35">
      <c r="B9" s="5" t="str">
        <f>DRP_DC!C2</f>
        <v>DC</v>
      </c>
      <c r="C9" s="5">
        <f ca="1">DRP_DC!C17</f>
        <v>0</v>
      </c>
      <c r="D9" s="5">
        <f ca="1">DRP_DC!D16</f>
        <v>0</v>
      </c>
      <c r="E9" s="5">
        <f ca="1">DRP_DC!E16</f>
        <v>0</v>
      </c>
      <c r="F9" s="5">
        <f ca="1">DRP_DC!F16</f>
        <v>1000</v>
      </c>
      <c r="G9" s="5">
        <f ca="1">DRP_DC!G16</f>
        <v>0</v>
      </c>
      <c r="H9" s="5">
        <f ca="1">DRP_DC!H16</f>
        <v>0</v>
      </c>
      <c r="I9" s="5">
        <f ca="1">DRP_DC!I16</f>
        <v>0</v>
      </c>
      <c r="J9" s="5">
        <f ca="1">DRP_DC!J16</f>
        <v>0</v>
      </c>
      <c r="K9" s="5">
        <f ca="1">DRP_DC!K16</f>
        <v>0</v>
      </c>
    </row>
    <row r="11" spans="2:11" s="21" customFormat="1" ht="21" x14ac:dyDescent="0.5">
      <c r="B11" s="21" t="s">
        <v>26</v>
      </c>
    </row>
    <row r="12" spans="2:11" ht="15.5" x14ac:dyDescent="0.35">
      <c r="D12" s="89" t="s">
        <v>5</v>
      </c>
      <c r="E12" s="90"/>
      <c r="F12" s="90"/>
      <c r="G12" s="90"/>
      <c r="H12" s="90"/>
      <c r="I12" s="90"/>
      <c r="J12" s="90"/>
      <c r="K12" s="91"/>
    </row>
    <row r="13" spans="2:11" ht="15.5" x14ac:dyDescent="0.35">
      <c r="B13" s="11" t="s">
        <v>18</v>
      </c>
      <c r="C13" s="11">
        <v>0</v>
      </c>
      <c r="D13" s="2">
        <v>1</v>
      </c>
      <c r="E13" s="2">
        <v>2</v>
      </c>
      <c r="F13" s="2">
        <v>3</v>
      </c>
      <c r="G13" s="2">
        <v>4</v>
      </c>
      <c r="H13" s="2">
        <v>5</v>
      </c>
      <c r="I13" s="2">
        <v>6</v>
      </c>
      <c r="J13" s="2">
        <v>7</v>
      </c>
      <c r="K13" s="2">
        <v>8</v>
      </c>
    </row>
    <row r="14" spans="2:11" ht="15.5" x14ac:dyDescent="0.35">
      <c r="B14" s="5" t="str">
        <f>B6</f>
        <v>Chicago</v>
      </c>
      <c r="C14" s="5">
        <f>DRP_Chicago!C13</f>
        <v>450</v>
      </c>
      <c r="D14" s="5">
        <f>DRP_Chicago!D13</f>
        <v>470</v>
      </c>
      <c r="E14" s="5">
        <f>DRP_Chicago!E13</f>
        <v>410</v>
      </c>
      <c r="F14" s="5">
        <f>DRP_Chicago!F13</f>
        <v>320</v>
      </c>
      <c r="G14" s="5">
        <f>DRP_Chicago!G13</f>
        <v>210</v>
      </c>
      <c r="H14" s="5">
        <f>DRP_Chicago!H13</f>
        <v>80</v>
      </c>
      <c r="I14" s="5">
        <f>DRP_Chicago!I13</f>
        <v>320</v>
      </c>
      <c r="J14" s="5">
        <f>DRP_Chicago!J13</f>
        <v>230</v>
      </c>
      <c r="K14" s="5">
        <f>DRP_Chicago!K13</f>
        <v>120</v>
      </c>
    </row>
    <row r="15" spans="2:11" ht="15.5" x14ac:dyDescent="0.35">
      <c r="B15" s="5" t="str">
        <f t="shared" ref="B15:B17" si="0">B7</f>
        <v>New York</v>
      </c>
      <c r="C15" s="5">
        <f>DRP_NewYork!C13</f>
        <v>650</v>
      </c>
      <c r="D15" s="5">
        <f>DRP_NewYork!D13</f>
        <v>500</v>
      </c>
      <c r="E15" s="5">
        <f>DRP_NewYork!E13</f>
        <v>340</v>
      </c>
      <c r="F15" s="5">
        <f>DRP_NewYork!F13</f>
        <v>190</v>
      </c>
      <c r="G15" s="5">
        <f>DRP_NewYork!G13</f>
        <v>100</v>
      </c>
      <c r="H15" s="5">
        <f>DRP_NewYork!H13</f>
        <v>420</v>
      </c>
      <c r="I15" s="5">
        <f>DRP_NewYork!I13</f>
        <v>300</v>
      </c>
      <c r="J15" s="5">
        <f>DRP_NewYork!J13</f>
        <v>220</v>
      </c>
      <c r="K15" s="5">
        <f>DRP_NewYork!K13</f>
        <v>170</v>
      </c>
    </row>
    <row r="16" spans="2:11" ht="15.5" x14ac:dyDescent="0.35">
      <c r="B16" s="5" t="str">
        <f t="shared" si="0"/>
        <v>Montreal</v>
      </c>
      <c r="C16" s="5">
        <f>DRP_Montreal!C13</f>
        <v>250</v>
      </c>
      <c r="D16" s="5">
        <f>DRP_Montreal!D13</f>
        <v>230</v>
      </c>
      <c r="E16" s="5">
        <f>DRP_Montreal!E13</f>
        <v>210</v>
      </c>
      <c r="F16" s="5">
        <f>DRP_Montreal!F13</f>
        <v>190</v>
      </c>
      <c r="G16" s="5">
        <f>DRP_Montreal!G13</f>
        <v>170</v>
      </c>
      <c r="H16" s="5">
        <f>DRP_Montreal!H13</f>
        <v>80</v>
      </c>
      <c r="I16" s="5">
        <f>DRP_Montreal!I13</f>
        <v>190</v>
      </c>
      <c r="J16" s="5">
        <f>DRP_Montreal!J13</f>
        <v>100</v>
      </c>
      <c r="K16" s="5">
        <f>DRP_Montreal!K13</f>
        <v>210</v>
      </c>
    </row>
    <row r="17" spans="2:11" ht="15.5" x14ac:dyDescent="0.35">
      <c r="B17" s="5" t="str">
        <f t="shared" si="0"/>
        <v>DC</v>
      </c>
      <c r="C17" s="5">
        <f>DRP_DC!C13</f>
        <v>1600</v>
      </c>
      <c r="D17" s="5">
        <f ca="1">DRP_DC!D13</f>
        <v>1600</v>
      </c>
      <c r="E17" s="5">
        <f ca="1">DRP_DC!E13</f>
        <v>1400</v>
      </c>
      <c r="F17" s="5">
        <f ca="1">DRP_DC!F13</f>
        <v>925</v>
      </c>
      <c r="G17" s="5">
        <f ca="1">DRP_DC!G13</f>
        <v>375</v>
      </c>
      <c r="H17" s="5">
        <f ca="1">DRP_DC!H13</f>
        <v>375</v>
      </c>
      <c r="I17" s="5">
        <f ca="1">DRP_DC!I13</f>
        <v>1175</v>
      </c>
      <c r="J17" s="5">
        <f ca="1">DRP_DC!J13</f>
        <v>1175</v>
      </c>
      <c r="K17" s="5">
        <f ca="1">DRP_DC!K13</f>
        <v>1175</v>
      </c>
    </row>
  </sheetData>
  <mergeCells count="2">
    <mergeCell ref="D4:K4"/>
    <mergeCell ref="D12:K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2"/>
  <sheetViews>
    <sheetView workbookViewId="0">
      <selection activeCell="B1" sqref="B1"/>
    </sheetView>
  </sheetViews>
  <sheetFormatPr baseColWidth="10" defaultColWidth="8.90625" defaultRowHeight="14.5" x14ac:dyDescent="0.35"/>
  <cols>
    <col min="1" max="1" width="10" style="48" bestFit="1" customWidth="1"/>
    <col min="2" max="2" width="19" customWidth="1"/>
    <col min="3" max="3" width="10.81640625" customWidth="1"/>
    <col min="4" max="11" width="5.81640625" customWidth="1"/>
    <col min="12" max="13" width="5.08984375" customWidth="1"/>
    <col min="14" max="14" width="19.08984375" customWidth="1"/>
    <col min="15" max="15" width="10.81640625" customWidth="1"/>
    <col min="16" max="23" width="5.81640625" customWidth="1"/>
  </cols>
  <sheetData>
    <row r="1" spans="1:23" x14ac:dyDescent="0.35">
      <c r="B1" s="48" t="s">
        <v>77</v>
      </c>
    </row>
    <row r="2" spans="1:23" x14ac:dyDescent="0.35">
      <c r="B2" s="47" t="s">
        <v>64</v>
      </c>
      <c r="C2" s="84">
        <f>Inputs!C16</f>
        <v>0.25</v>
      </c>
    </row>
    <row r="3" spans="1:23" x14ac:dyDescent="0.35">
      <c r="N3" s="16" t="s">
        <v>63</v>
      </c>
    </row>
    <row r="4" spans="1:23" ht="15.5" x14ac:dyDescent="0.35">
      <c r="A4" s="48" t="s">
        <v>28</v>
      </c>
      <c r="B4" s="16" t="s">
        <v>35</v>
      </c>
      <c r="D4" s="89" t="s">
        <v>5</v>
      </c>
      <c r="E4" s="90"/>
      <c r="F4" s="90"/>
      <c r="G4" s="90"/>
      <c r="H4" s="90"/>
      <c r="I4" s="90"/>
      <c r="J4" s="90"/>
      <c r="K4" s="91"/>
    </row>
    <row r="5" spans="1:23" ht="15.5" x14ac:dyDescent="0.35">
      <c r="B5" s="39" t="s">
        <v>18</v>
      </c>
      <c r="C5" s="43" t="s">
        <v>34</v>
      </c>
      <c r="D5" s="39">
        <v>1</v>
      </c>
      <c r="E5" s="39">
        <v>2</v>
      </c>
      <c r="F5" s="39">
        <v>3</v>
      </c>
      <c r="G5" s="39">
        <v>4</v>
      </c>
      <c r="H5" s="39">
        <v>5</v>
      </c>
      <c r="I5" s="39">
        <v>6</v>
      </c>
      <c r="J5" s="39">
        <v>7</v>
      </c>
      <c r="K5" s="39">
        <v>8</v>
      </c>
      <c r="N5" s="39" t="s">
        <v>18</v>
      </c>
      <c r="O5" s="39" t="s">
        <v>37</v>
      </c>
      <c r="P5" s="39" t="s">
        <v>38</v>
      </c>
    </row>
    <row r="6" spans="1:23" ht="15.5" x14ac:dyDescent="0.35">
      <c r="A6" s="48">
        <f>Inputs!E11</f>
        <v>2</v>
      </c>
      <c r="B6" s="40" t="str">
        <f>Inputs!B11</f>
        <v>Chicago</v>
      </c>
      <c r="C6" s="40">
        <f ca="1">AVERAGE(D6:K6)</f>
        <v>105.875</v>
      </c>
      <c r="D6" s="40">
        <f ca="1">ROUND(Inputs!C22*(1+$C$2*(RAND()-0.5)),0)</f>
        <v>118</v>
      </c>
      <c r="E6" s="40">
        <f ca="1">ROUND(Inputs!D22*(1+$C$2*(RAND()-0.5)),0)</f>
        <v>116</v>
      </c>
      <c r="F6" s="40">
        <f ca="1">ROUND(Inputs!E22*(1+$C$2*(RAND()-0.5)),0)</f>
        <v>87</v>
      </c>
      <c r="G6" s="40">
        <f ca="1">ROUND(Inputs!F22*(1+$C$2*(RAND()-0.5)),0)</f>
        <v>102</v>
      </c>
      <c r="H6" s="40">
        <f ca="1">ROUND(Inputs!G22*(1+$C$2*(RAND()-0.5)),0)</f>
        <v>119</v>
      </c>
      <c r="I6" s="40">
        <f ca="1">ROUND(Inputs!H22*(1+$C$2*(RAND()-0.5)),0)</f>
        <v>109</v>
      </c>
      <c r="J6" s="40">
        <f ca="1">ROUND(Inputs!I22*(1+$C$2*(RAND()-0.5)),0)</f>
        <v>98</v>
      </c>
      <c r="K6" s="40">
        <f ca="1">ROUND(Inputs!J22*(1+$C$2*(RAND()-0.5)),0)</f>
        <v>98</v>
      </c>
      <c r="N6" s="40" t="s">
        <v>0</v>
      </c>
      <c r="O6" s="40">
        <f>Inputs!M21</f>
        <v>284</v>
      </c>
      <c r="P6" s="40">
        <f>Inputs!N21</f>
        <v>350</v>
      </c>
    </row>
    <row r="7" spans="1:23" ht="15.5" x14ac:dyDescent="0.35">
      <c r="A7" s="48">
        <f>Inputs!E12</f>
        <v>2</v>
      </c>
      <c r="B7" s="41" t="str">
        <f>Inputs!B12</f>
        <v>New York</v>
      </c>
      <c r="C7" s="41">
        <f ca="1">AVERAGE(D7:K7)</f>
        <v>109.75</v>
      </c>
      <c r="D7" s="41">
        <f ca="1">ROUND(Inputs!C23*(1+$C$2*(RAND()-0.5)),0)</f>
        <v>161</v>
      </c>
      <c r="E7" s="41">
        <f ca="1">ROUND(Inputs!D23*(1+$C$2*(RAND()-0.5)),0)</f>
        <v>145</v>
      </c>
      <c r="F7" s="41">
        <f ca="1">ROUND(Inputs!E23*(1+$C$2*(RAND()-0.5)),0)</f>
        <v>147</v>
      </c>
      <c r="G7" s="41">
        <f ca="1">ROUND(Inputs!F23*(1+$C$2*(RAND()-0.5)),0)</f>
        <v>100</v>
      </c>
      <c r="H7" s="41">
        <f ca="1">ROUND(Inputs!G23*(1+$C$2*(RAND()-0.5)),0)</f>
        <v>74</v>
      </c>
      <c r="I7" s="41">
        <f ca="1">ROUND(Inputs!H23*(1+$C$2*(RAND()-0.5)),0)</f>
        <v>110</v>
      </c>
      <c r="J7" s="41">
        <f ca="1">ROUND(Inputs!I23*(1+$C$2*(RAND()-0.5)),0)</f>
        <v>90</v>
      </c>
      <c r="K7" s="41">
        <f ca="1">ROUND(Inputs!J23*(1+$C$2*(RAND()-0.5)),0)</f>
        <v>51</v>
      </c>
      <c r="N7" s="41" t="s">
        <v>2</v>
      </c>
      <c r="O7" s="41">
        <f>Inputs!M22</f>
        <v>284</v>
      </c>
      <c r="P7" s="41">
        <f>Inputs!N22</f>
        <v>400</v>
      </c>
    </row>
    <row r="8" spans="1:23" ht="15.5" x14ac:dyDescent="0.35">
      <c r="A8" s="48">
        <f>Inputs!E13</f>
        <v>2</v>
      </c>
      <c r="B8" s="41" t="str">
        <f>Inputs!B13</f>
        <v>Montreal</v>
      </c>
      <c r="C8" s="41">
        <f ca="1">AVERAGE(D8:K8)</f>
        <v>55</v>
      </c>
      <c r="D8" s="41">
        <f ca="1">ROUND(Inputs!C24*(1+$C$2*(RAND()-0.5)),0)</f>
        <v>19</v>
      </c>
      <c r="E8" s="41">
        <f ca="1">ROUND(Inputs!D24*(1+$C$2*(RAND()-0.5)),0)</f>
        <v>20</v>
      </c>
      <c r="F8" s="41">
        <f ca="1">ROUND(Inputs!E24*(1+$C$2*(RAND()-0.5)),0)</f>
        <v>21</v>
      </c>
      <c r="G8" s="41">
        <f ca="1">ROUND(Inputs!F24*(1+$C$2*(RAND()-0.5)),0)</f>
        <v>20</v>
      </c>
      <c r="H8" s="41">
        <f ca="1">ROUND(Inputs!G24*(1+$C$2*(RAND()-0.5)),0)</f>
        <v>93</v>
      </c>
      <c r="I8" s="41">
        <f ca="1">ROUND(Inputs!H24*(1+$C$2*(RAND()-0.5)),0)</f>
        <v>83</v>
      </c>
      <c r="J8" s="41">
        <f ca="1">ROUND(Inputs!I24*(1+$C$2*(RAND()-0.5)),0)</f>
        <v>86</v>
      </c>
      <c r="K8" s="41">
        <f ca="1">ROUND(Inputs!J24*(1+$C$2*(RAND()-0.5)),0)</f>
        <v>98</v>
      </c>
      <c r="N8" s="41" t="s">
        <v>1</v>
      </c>
      <c r="O8" s="41">
        <f>Inputs!M23</f>
        <v>142</v>
      </c>
      <c r="P8" s="41">
        <f>Inputs!N23</f>
        <v>200</v>
      </c>
    </row>
    <row r="9" spans="1:23" ht="15.5" x14ac:dyDescent="0.35">
      <c r="A9" s="48">
        <f>Inputs!E14</f>
        <v>3</v>
      </c>
      <c r="B9" s="42" t="str">
        <f>Inputs!B14</f>
        <v>DC</v>
      </c>
      <c r="C9" s="42">
        <f ca="1">AVERAGE(D9:K9)</f>
        <v>34.125</v>
      </c>
      <c r="D9" s="42">
        <f ca="1">ROUND(Inputs!C25*(1+$C$2*(RAND()-0.5)),0)</f>
        <v>0</v>
      </c>
      <c r="E9" s="42">
        <f ca="1">ROUND(Inputs!D25*(1+$C$2*(RAND()-0.5)),0)</f>
        <v>195</v>
      </c>
      <c r="F9" s="42">
        <f ca="1">ROUND(Inputs!E25*(1+$C$2*(RAND()-0.5)),0)</f>
        <v>78</v>
      </c>
      <c r="G9" s="42">
        <f ca="1">ROUND(Inputs!F25*(1+$C$2*(RAND()-0.5)),0)</f>
        <v>0</v>
      </c>
      <c r="H9" s="42">
        <f ca="1">ROUND(Inputs!G25*(1+$C$2*(RAND()-0.5)),0)</f>
        <v>0</v>
      </c>
      <c r="I9" s="42">
        <f ca="1">ROUND(Inputs!H25*(1+$C$2*(RAND()-0.5)),0)</f>
        <v>0</v>
      </c>
      <c r="J9" s="42">
        <f ca="1">ROUND(Inputs!I25*(1+$C$2*(RAND()-0.5)),0)</f>
        <v>0</v>
      </c>
      <c r="K9" s="42">
        <f ca="1">ROUND(Inputs!J25*(1+$C$2*(RAND()-0.5)),0)</f>
        <v>0</v>
      </c>
      <c r="N9" s="42" t="s">
        <v>3</v>
      </c>
      <c r="O9" s="42">
        <f>Inputs!M24</f>
        <v>1149.125</v>
      </c>
      <c r="P9" s="42">
        <f>Inputs!N24</f>
        <v>1000</v>
      </c>
    </row>
    <row r="10" spans="1:23" x14ac:dyDescent="0.35">
      <c r="C10" s="17"/>
    </row>
    <row r="11" spans="1:23" s="21" customFormat="1" ht="21" x14ac:dyDescent="0.5">
      <c r="A11" s="49"/>
      <c r="B11" s="51" t="s">
        <v>31</v>
      </c>
      <c r="C11" s="51"/>
      <c r="D11" s="51"/>
      <c r="E11" s="51"/>
      <c r="F11" s="51"/>
      <c r="G11" s="51"/>
      <c r="H11" s="51"/>
      <c r="I11" s="51"/>
      <c r="J11" s="51"/>
      <c r="K11" s="51"/>
      <c r="N11" s="68" t="s">
        <v>37</v>
      </c>
      <c r="O11" s="68"/>
      <c r="P11" s="68"/>
      <c r="Q11" s="68"/>
      <c r="R11" s="68"/>
      <c r="S11" s="68"/>
      <c r="T11" s="68"/>
      <c r="U11" s="68"/>
      <c r="V11" s="68"/>
      <c r="W11" s="68"/>
    </row>
    <row r="12" spans="1:23" x14ac:dyDescent="0.35">
      <c r="C12" s="17"/>
    </row>
    <row r="13" spans="1:23" ht="15.5" x14ac:dyDescent="0.35">
      <c r="B13" s="16" t="s">
        <v>36</v>
      </c>
      <c r="C13" s="17"/>
      <c r="D13" s="89" t="s">
        <v>5</v>
      </c>
      <c r="E13" s="90"/>
      <c r="F13" s="90"/>
      <c r="G13" s="90"/>
      <c r="H13" s="90"/>
      <c r="I13" s="90"/>
      <c r="J13" s="90"/>
      <c r="K13" s="91"/>
      <c r="N13" s="16" t="s">
        <v>36</v>
      </c>
      <c r="O13" s="17"/>
      <c r="P13" s="89"/>
      <c r="Q13" s="90"/>
      <c r="R13" s="90"/>
      <c r="S13" s="90"/>
      <c r="T13" s="90"/>
      <c r="U13" s="90"/>
      <c r="V13" s="90"/>
      <c r="W13" s="91"/>
    </row>
    <row r="14" spans="1:23" ht="15.5" x14ac:dyDescent="0.35">
      <c r="C14" s="43" t="s">
        <v>34</v>
      </c>
      <c r="D14" s="39">
        <v>1</v>
      </c>
      <c r="E14" s="39">
        <v>2</v>
      </c>
      <c r="F14" s="39">
        <v>3</v>
      </c>
      <c r="G14" s="39">
        <v>4</v>
      </c>
      <c r="H14" s="39">
        <v>5</v>
      </c>
      <c r="I14" s="39">
        <v>6</v>
      </c>
      <c r="J14" s="39">
        <v>7</v>
      </c>
      <c r="K14" s="39">
        <v>8</v>
      </c>
      <c r="O14" s="43" t="s">
        <v>34</v>
      </c>
      <c r="P14" s="39">
        <v>1</v>
      </c>
      <c r="Q14" s="39">
        <v>2</v>
      </c>
      <c r="R14" s="39">
        <v>3</v>
      </c>
      <c r="S14" s="39">
        <v>4</v>
      </c>
      <c r="T14" s="39">
        <v>5</v>
      </c>
      <c r="U14" s="39">
        <v>6</v>
      </c>
      <c r="V14" s="39">
        <v>7</v>
      </c>
      <c r="W14" s="39">
        <v>8</v>
      </c>
    </row>
    <row r="15" spans="1:23" ht="15.5" x14ac:dyDescent="0.35">
      <c r="B15" s="44" t="str">
        <f>Inputs!B14</f>
        <v>DC</v>
      </c>
      <c r="C15" s="5">
        <f ca="1">AVERAGE(D15:K15)</f>
        <v>143.75</v>
      </c>
      <c r="D15" s="5">
        <f t="shared" ref="D15:K15" ca="1" si="0">SUM(D20:D22)</f>
        <v>0</v>
      </c>
      <c r="E15" s="5">
        <f t="shared" ca="1" si="0"/>
        <v>0</v>
      </c>
      <c r="F15" s="5">
        <f t="shared" ca="1" si="0"/>
        <v>400</v>
      </c>
      <c r="G15" s="5">
        <f t="shared" ca="1" si="0"/>
        <v>550</v>
      </c>
      <c r="H15" s="5">
        <f t="shared" ca="1" si="0"/>
        <v>0</v>
      </c>
      <c r="I15" s="5">
        <f t="shared" ca="1" si="0"/>
        <v>200</v>
      </c>
      <c r="J15" s="5">
        <f t="shared" ca="1" si="0"/>
        <v>0</v>
      </c>
      <c r="K15" s="5">
        <f t="shared" ca="1" si="0"/>
        <v>0</v>
      </c>
      <c r="N15" s="44" t="str">
        <f>B15</f>
        <v>DC</v>
      </c>
      <c r="O15" s="5">
        <f ca="1">AVERAGE(P15:W15)</f>
        <v>237.5</v>
      </c>
      <c r="P15" s="5">
        <f t="shared" ref="P15:W15" ca="1" si="1">SUM(P20:P22)</f>
        <v>0</v>
      </c>
      <c r="Q15" s="5">
        <f t="shared" ca="1" si="1"/>
        <v>0</v>
      </c>
      <c r="R15" s="5">
        <f t="shared" ca="1" si="1"/>
        <v>400</v>
      </c>
      <c r="S15" s="5">
        <f t="shared" ca="1" si="1"/>
        <v>350</v>
      </c>
      <c r="T15" s="5">
        <f t="shared" ca="1" si="1"/>
        <v>200</v>
      </c>
      <c r="U15" s="5">
        <f t="shared" ca="1" si="1"/>
        <v>0</v>
      </c>
      <c r="V15" s="5">
        <f t="shared" ca="1" si="1"/>
        <v>750</v>
      </c>
      <c r="W15" s="5">
        <f t="shared" ca="1" si="1"/>
        <v>200</v>
      </c>
    </row>
    <row r="17" spans="1:25" x14ac:dyDescent="0.35">
      <c r="B17" s="16" t="s">
        <v>40</v>
      </c>
      <c r="N17" s="16" t="s">
        <v>40</v>
      </c>
    </row>
    <row r="18" spans="1:25" ht="15.5" x14ac:dyDescent="0.35">
      <c r="D18" s="89" t="s">
        <v>5</v>
      </c>
      <c r="E18" s="90"/>
      <c r="F18" s="90"/>
      <c r="G18" s="90"/>
      <c r="H18" s="90"/>
      <c r="I18" s="90"/>
      <c r="J18" s="90"/>
      <c r="K18" s="91"/>
      <c r="P18" s="89" t="s">
        <v>5</v>
      </c>
      <c r="Q18" s="90"/>
      <c r="R18" s="90"/>
      <c r="S18" s="90"/>
      <c r="T18" s="90"/>
      <c r="U18" s="90"/>
      <c r="V18" s="90"/>
      <c r="W18" s="91"/>
    </row>
    <row r="19" spans="1:25" ht="31" x14ac:dyDescent="0.35">
      <c r="B19" s="39" t="s">
        <v>18</v>
      </c>
      <c r="C19" s="43" t="s">
        <v>23</v>
      </c>
      <c r="D19" s="39">
        <v>1</v>
      </c>
      <c r="E19" s="39">
        <v>2</v>
      </c>
      <c r="F19" s="39">
        <v>3</v>
      </c>
      <c r="G19" s="39">
        <v>4</v>
      </c>
      <c r="H19" s="39">
        <v>5</v>
      </c>
      <c r="I19" s="39">
        <v>6</v>
      </c>
      <c r="J19" s="39">
        <v>7</v>
      </c>
      <c r="K19" s="39">
        <v>8</v>
      </c>
      <c r="N19" s="39" t="s">
        <v>18</v>
      </c>
      <c r="O19" s="43" t="s">
        <v>23</v>
      </c>
      <c r="P19" s="39">
        <v>1</v>
      </c>
      <c r="Q19" s="39">
        <v>2</v>
      </c>
      <c r="R19" s="39">
        <v>3</v>
      </c>
      <c r="S19" s="39">
        <v>4</v>
      </c>
      <c r="T19" s="39">
        <v>5</v>
      </c>
      <c r="U19" s="39">
        <v>6</v>
      </c>
      <c r="V19" s="39">
        <v>7</v>
      </c>
      <c r="W19" s="39">
        <v>8</v>
      </c>
    </row>
    <row r="20" spans="1:25" ht="15.5" x14ac:dyDescent="0.35">
      <c r="B20" s="40" t="s">
        <v>0</v>
      </c>
      <c r="C20" s="40">
        <f ca="1">FC_MasterSchedule!C6</f>
        <v>0</v>
      </c>
      <c r="D20" s="40">
        <f ca="1">FC_MasterSchedule!D6</f>
        <v>0</v>
      </c>
      <c r="E20" s="40">
        <f ca="1">FC_MasterSchedule!E6</f>
        <v>0</v>
      </c>
      <c r="F20" s="40">
        <f ca="1">FC_MasterSchedule!F6</f>
        <v>0</v>
      </c>
      <c r="G20" s="40">
        <f ca="1">FC_MasterSchedule!G6</f>
        <v>350</v>
      </c>
      <c r="H20" s="40">
        <f ca="1">FC_MasterSchedule!H6</f>
        <v>0</v>
      </c>
      <c r="I20" s="40">
        <f ca="1">FC_MasterSchedule!I6</f>
        <v>0</v>
      </c>
      <c r="J20" s="40">
        <f ca="1">FC_MasterSchedule!J6</f>
        <v>0</v>
      </c>
      <c r="K20" s="40">
        <f ca="1">FC_MasterSchedule!K6</f>
        <v>0</v>
      </c>
      <c r="N20" s="40" t="s">
        <v>0</v>
      </c>
      <c r="O20" s="40">
        <f ca="1">IF(AND(O43&lt;$O6,SUM(N20:OFFSET(N20,0,-1*($A6-1)))=0),$P6,0)</f>
        <v>0</v>
      </c>
      <c r="P20" s="40">
        <f ca="1">IF(AND(P43+Inputs!C29&lt;$O6,SUM(O20:OFFSET(O20,0,-1*($A6-1)))=0),$P6,0)</f>
        <v>0</v>
      </c>
      <c r="Q20" s="40">
        <f ca="1">IF(AND(Q43+Inputs!D29&lt;$O6,SUM(P20:OFFSET(P20,0,-1*($A6-1)))=0),$P6,0)</f>
        <v>0</v>
      </c>
      <c r="R20" s="40">
        <f ca="1">IF(AND(R43+Inputs!E29&lt;$O6,SUM(Q20:OFFSET(Q20,0,-1*($A6-1)))=0),$P6,0)</f>
        <v>0</v>
      </c>
      <c r="S20" s="40">
        <f ca="1">IF(AND(S43+Inputs!F29&lt;$O6,SUM(R20:OFFSET(R20,0,-1*($A6-1)))=0),$P6,0)</f>
        <v>350</v>
      </c>
      <c r="T20" s="40">
        <f ca="1">IF(AND(T43+Inputs!G29&lt;$O6,SUM(S20:OFFSET(S20,0,-1*($A6-1)))=0),$P6,0)</f>
        <v>0</v>
      </c>
      <c r="U20" s="40">
        <f ca="1">IF(AND(U43+Inputs!H29&lt;$O6,SUM(T20:OFFSET(T20,0,-1*($A6-1)))=0),$P6,0)</f>
        <v>0</v>
      </c>
      <c r="V20" s="40">
        <f ca="1">IF(AND(V43+Inputs!I29&lt;$O6,SUM(U20:OFFSET(U20,0,-1*($A6-1)))=0),$P6,0)</f>
        <v>350</v>
      </c>
      <c r="W20" s="40">
        <f ca="1">IF(AND(W43+Inputs!J29&lt;$O6,SUM(V20:OFFSET(V20,0,-1*($A6-1)))=0),$P6,0)</f>
        <v>0</v>
      </c>
      <c r="Y20" s="18"/>
    </row>
    <row r="21" spans="1:25" ht="15.5" x14ac:dyDescent="0.35">
      <c r="B21" s="41" t="s">
        <v>2</v>
      </c>
      <c r="C21" s="41">
        <f ca="1">FC_MasterSchedule!C7</f>
        <v>0</v>
      </c>
      <c r="D21" s="41">
        <f ca="1">FC_MasterSchedule!D7</f>
        <v>0</v>
      </c>
      <c r="E21" s="41">
        <f ca="1">FC_MasterSchedule!E7</f>
        <v>0</v>
      </c>
      <c r="F21" s="41">
        <f ca="1">FC_MasterSchedule!F7</f>
        <v>400</v>
      </c>
      <c r="G21" s="41">
        <f ca="1">FC_MasterSchedule!G7</f>
        <v>0</v>
      </c>
      <c r="H21" s="41">
        <f ca="1">FC_MasterSchedule!H7</f>
        <v>0</v>
      </c>
      <c r="I21" s="41">
        <f ca="1">FC_MasterSchedule!I7</f>
        <v>0</v>
      </c>
      <c r="J21" s="41">
        <f ca="1">FC_MasterSchedule!J7</f>
        <v>0</v>
      </c>
      <c r="K21" s="41">
        <f ca="1">FC_MasterSchedule!K7</f>
        <v>0</v>
      </c>
      <c r="N21" s="41" t="s">
        <v>2</v>
      </c>
      <c r="O21" s="41">
        <f ca="1">IF(AND(O44&lt;$O7,SUM(N21:OFFSET(N21,0,-1*($A7-1)))=0),$P7,0)</f>
        <v>0</v>
      </c>
      <c r="P21" s="41">
        <f ca="1">IF(AND(P44+Inputs!C30&lt;$O7,SUM(O21:OFFSET(O21,0,-1*($A7-1)))=0),$P7,0)</f>
        <v>0</v>
      </c>
      <c r="Q21" s="41">
        <f ca="1">IF(AND(Q44+Inputs!D30&lt;$O7,SUM(P21:OFFSET(P21,0,-1*($A7-1)))=0),$P7,0)</f>
        <v>0</v>
      </c>
      <c r="R21" s="41">
        <f ca="1">IF(AND(R44+Inputs!E30&lt;$O7,SUM(Q21:OFFSET(Q21,0,-1*($A7-1)))=0),$P7,0)</f>
        <v>400</v>
      </c>
      <c r="S21" s="41">
        <f ca="1">IF(AND(S44+Inputs!F30&lt;$O7,SUM(R21:OFFSET(R21,0,-1*($A7-1)))=0),$P7,0)</f>
        <v>0</v>
      </c>
      <c r="T21" s="41">
        <f ca="1">IF(AND(T44+Inputs!G30&lt;$O7,SUM(S21:OFFSET(S21,0,-1*($A7-1)))=0),$P7,0)</f>
        <v>0</v>
      </c>
      <c r="U21" s="41">
        <f ca="1">IF(AND(U44+Inputs!H30&lt;$O7,SUM(T21:OFFSET(T21,0,-1*($A7-1)))=0),$P7,0)</f>
        <v>0</v>
      </c>
      <c r="V21" s="41">
        <f ca="1">IF(AND(V44+Inputs!I30&lt;$O7,SUM(U21:OFFSET(U21,0,-1*($A7-1)))=0),$P7,0)</f>
        <v>400</v>
      </c>
      <c r="W21" s="41">
        <f ca="1">IF(AND(W44+Inputs!J30&lt;$O7,SUM(V21:OFFSET(V21,0,-1*($A7-1)))=0),$P7,0)</f>
        <v>0</v>
      </c>
    </row>
    <row r="22" spans="1:25" ht="15.5" x14ac:dyDescent="0.35">
      <c r="B22" s="41" t="s">
        <v>1</v>
      </c>
      <c r="C22" s="41">
        <f ca="1">FC_MasterSchedule!C8</f>
        <v>0</v>
      </c>
      <c r="D22" s="41">
        <f ca="1">FC_MasterSchedule!D8</f>
        <v>0</v>
      </c>
      <c r="E22" s="41">
        <f ca="1">FC_MasterSchedule!E8</f>
        <v>0</v>
      </c>
      <c r="F22" s="41">
        <f ca="1">FC_MasterSchedule!F8</f>
        <v>0</v>
      </c>
      <c r="G22" s="41">
        <f ca="1">FC_MasterSchedule!G8</f>
        <v>200</v>
      </c>
      <c r="H22" s="41">
        <f ca="1">FC_MasterSchedule!H8</f>
        <v>0</v>
      </c>
      <c r="I22" s="41">
        <f ca="1">FC_MasterSchedule!I8</f>
        <v>200</v>
      </c>
      <c r="J22" s="41">
        <f ca="1">FC_MasterSchedule!J8</f>
        <v>0</v>
      </c>
      <c r="K22" s="41">
        <f ca="1">FC_MasterSchedule!K8</f>
        <v>0</v>
      </c>
      <c r="N22" s="41" t="s">
        <v>1</v>
      </c>
      <c r="O22" s="41">
        <f ca="1">IF(AND(O45&lt;$O8,SUM(N22:OFFSET(N22,0,-1*($A8-1)))=0),$P8,0)</f>
        <v>0</v>
      </c>
      <c r="P22" s="41">
        <f ca="1">IF(AND(P45+Inputs!C31&lt;$O8,SUM(O22:OFFSET(O22,0,-1*($A8-1)))=0),$P8,0)</f>
        <v>0</v>
      </c>
      <c r="Q22" s="41">
        <f ca="1">IF(AND(Q45+Inputs!D31&lt;$O8,SUM(P22:OFFSET(P22,0,-1*($A8-1)))=0),$P8,0)</f>
        <v>0</v>
      </c>
      <c r="R22" s="41">
        <f ca="1">IF(AND(R45+Inputs!E31&lt;$O8,SUM(Q22:OFFSET(Q22,0,-1*($A8-1)))=0),$P8,0)</f>
        <v>0</v>
      </c>
      <c r="S22" s="41">
        <f ca="1">IF(AND(S45+Inputs!F31&lt;$O8,SUM(R22:OFFSET(R22,0,-1*($A8-1)))=0),$P8,0)</f>
        <v>0</v>
      </c>
      <c r="T22" s="41">
        <f ca="1">IF(AND(T45+Inputs!G31&lt;$O8,SUM(S22:OFFSET(S22,0,-1*($A8-1)))=0),$P8,0)</f>
        <v>200</v>
      </c>
      <c r="U22" s="41">
        <f ca="1">IF(AND(U45+Inputs!H31&lt;$O8,SUM(T22:OFFSET(T22,0,-1*($A8-1)))=0),$P8,0)</f>
        <v>0</v>
      </c>
      <c r="V22" s="41">
        <f ca="1">IF(AND(V45+Inputs!I31&lt;$O8,SUM(U22:OFFSET(U22,0,-1*($A8-1)))=0),$P8,0)</f>
        <v>0</v>
      </c>
      <c r="W22" s="41">
        <f ca="1">IF(AND(W45+Inputs!J31&lt;$O8,SUM(V22:OFFSET(V22,0,-1*($A8-1)))=0),$P8,0)</f>
        <v>200</v>
      </c>
    </row>
    <row r="23" spans="1:25" ht="15.5" x14ac:dyDescent="0.35">
      <c r="B23" s="42" t="s">
        <v>3</v>
      </c>
      <c r="C23" s="42">
        <f ca="1">FC_MasterSchedule!C9</f>
        <v>0</v>
      </c>
      <c r="D23" s="42">
        <f ca="1">FC_MasterSchedule!D9</f>
        <v>0</v>
      </c>
      <c r="E23" s="42">
        <f ca="1">FC_MasterSchedule!E9</f>
        <v>0</v>
      </c>
      <c r="F23" s="42">
        <f ca="1">FC_MasterSchedule!F9</f>
        <v>1000</v>
      </c>
      <c r="G23" s="42">
        <f ca="1">FC_MasterSchedule!G9</f>
        <v>0</v>
      </c>
      <c r="H23" s="42">
        <f ca="1">FC_MasterSchedule!H9</f>
        <v>0</v>
      </c>
      <c r="I23" s="42">
        <f ca="1">FC_MasterSchedule!I9</f>
        <v>0</v>
      </c>
      <c r="J23" s="42">
        <f ca="1">FC_MasterSchedule!J9</f>
        <v>0</v>
      </c>
      <c r="K23" s="42">
        <f ca="1">FC_MasterSchedule!K9</f>
        <v>0</v>
      </c>
      <c r="N23" s="42" t="s">
        <v>3</v>
      </c>
      <c r="O23" s="42">
        <f ca="1">IF(AND(O46&lt;$O9,SUM(N23:OFFSET(N23,0,-1*($A9-1)))=0),$P9,0)</f>
        <v>0</v>
      </c>
      <c r="P23" s="42">
        <f ca="1">IF(AND(P46+Inputs!C32&lt;$O9,SUM(O23:OFFSET(O23,0,-1*($A9-1)))=0),$P9,0)</f>
        <v>0</v>
      </c>
      <c r="Q23" s="42">
        <f ca="1">IF(AND(Q46+Inputs!D32&lt;$O9,SUM(P23:OFFSET(P23,0,-1*($A9-1)))=0),$P9,0)</f>
        <v>0</v>
      </c>
      <c r="R23" s="42">
        <f ca="1">IF(AND(R46+Inputs!E32&lt;$O9,SUM(Q23:OFFSET(Q23,0,-1*($A9-1)))=0),$P9,0)</f>
        <v>1000</v>
      </c>
      <c r="S23" s="42">
        <f ca="1">IF(AND(S46+Inputs!F32&lt;$O9,SUM(R23:OFFSET(R23,0,-1*($A9-1)))=0),$P9,0)</f>
        <v>0</v>
      </c>
      <c r="T23" s="42">
        <f ca="1">IF(AND(T46+Inputs!G32&lt;$O9,SUM(S23:OFFSET(S23,0,-1*($A9-1)))=0),$P9,0)</f>
        <v>0</v>
      </c>
      <c r="U23" s="42">
        <f ca="1">IF(AND(U46+Inputs!H32&lt;$O9,SUM(T23:OFFSET(T23,0,-1*($A9-1)))=0),$P9,0)</f>
        <v>0</v>
      </c>
      <c r="V23" s="42">
        <f ca="1">IF(AND(V46+Inputs!I32&lt;$O9,SUM(U23:OFFSET(U23,0,-1*($A9-1)))=0),$P9,0)</f>
        <v>1000</v>
      </c>
      <c r="W23" s="42">
        <f ca="1">IF(AND(W46+Inputs!J32&lt;$O9,SUM(V23:OFFSET(V23,0,-1*($A9-1)))=0),$P9,0)</f>
        <v>0</v>
      </c>
    </row>
    <row r="25" spans="1:25" s="16" customFormat="1" x14ac:dyDescent="0.35">
      <c r="A25" s="50"/>
      <c r="B25" s="16" t="s">
        <v>58</v>
      </c>
      <c r="N25" s="16" t="s">
        <v>59</v>
      </c>
    </row>
    <row r="26" spans="1:25" ht="15.5" x14ac:dyDescent="0.35">
      <c r="D26" s="89" t="s">
        <v>5</v>
      </c>
      <c r="E26" s="90"/>
      <c r="F26" s="90"/>
      <c r="G26" s="90"/>
      <c r="H26" s="90"/>
      <c r="I26" s="90"/>
      <c r="J26" s="90"/>
      <c r="K26" s="91"/>
      <c r="P26" s="89" t="s">
        <v>5</v>
      </c>
      <c r="Q26" s="90"/>
      <c r="R26" s="90"/>
      <c r="S26" s="90"/>
      <c r="T26" s="90"/>
      <c r="U26" s="90"/>
      <c r="V26" s="90"/>
      <c r="W26" s="91"/>
    </row>
    <row r="27" spans="1:25" ht="15.5" x14ac:dyDescent="0.35">
      <c r="B27" s="39" t="s">
        <v>18</v>
      </c>
      <c r="C27" s="43" t="s">
        <v>32</v>
      </c>
      <c r="D27" s="39">
        <v>1</v>
      </c>
      <c r="E27" s="39">
        <v>2</v>
      </c>
      <c r="F27" s="39">
        <v>3</v>
      </c>
      <c r="G27" s="39">
        <v>4</v>
      </c>
      <c r="H27" s="39">
        <v>5</v>
      </c>
      <c r="I27" s="39">
        <v>6</v>
      </c>
      <c r="J27" s="39">
        <v>7</v>
      </c>
      <c r="K27" s="39">
        <v>8</v>
      </c>
      <c r="N27" s="39" t="s">
        <v>18</v>
      </c>
      <c r="O27" s="43" t="s">
        <v>32</v>
      </c>
      <c r="P27" s="39">
        <v>1</v>
      </c>
      <c r="Q27" s="39">
        <v>2</v>
      </c>
      <c r="R27" s="39">
        <v>3</v>
      </c>
      <c r="S27" s="39">
        <v>4</v>
      </c>
      <c r="T27" s="39">
        <v>5</v>
      </c>
      <c r="U27" s="39">
        <v>6</v>
      </c>
      <c r="V27" s="39">
        <v>7</v>
      </c>
      <c r="W27" s="39">
        <v>8</v>
      </c>
    </row>
    <row r="28" spans="1:25" ht="15.5" x14ac:dyDescent="0.35">
      <c r="B28" s="40" t="s">
        <v>0</v>
      </c>
      <c r="C28" s="40">
        <f ca="1">MAX(C43,0)+MAX(C51,0)</f>
        <v>650</v>
      </c>
      <c r="D28" s="40">
        <f ca="1">MAX(D43,0)+MAX(D51,0)</f>
        <v>532</v>
      </c>
      <c r="E28" s="40">
        <f t="shared" ref="E28:K28" ca="1" si="2">MAX(E43,0)+MAX(E51,0)</f>
        <v>416</v>
      </c>
      <c r="F28" s="40">
        <f t="shared" ca="1" si="2"/>
        <v>329</v>
      </c>
      <c r="G28" s="40">
        <f t="shared" ca="1" si="2"/>
        <v>577</v>
      </c>
      <c r="H28" s="40">
        <f t="shared" ca="1" si="2"/>
        <v>458</v>
      </c>
      <c r="I28" s="40">
        <f t="shared" ca="1" si="2"/>
        <v>349</v>
      </c>
      <c r="J28" s="40">
        <f t="shared" ca="1" si="2"/>
        <v>251</v>
      </c>
      <c r="K28" s="40">
        <f t="shared" ca="1" si="2"/>
        <v>153</v>
      </c>
      <c r="N28" s="40" t="s">
        <v>0</v>
      </c>
      <c r="O28" s="40">
        <f ca="1">MAX(O43,0)+MAX(O51,0)</f>
        <v>650</v>
      </c>
      <c r="P28" s="40">
        <f ca="1">MAX(P43,0)+MAX(P51,0)</f>
        <v>532</v>
      </c>
      <c r="Q28" s="40">
        <f t="shared" ref="Q28:W28" ca="1" si="3">MAX(Q43,0)+MAX(Q51,0)</f>
        <v>416</v>
      </c>
      <c r="R28" s="40">
        <f t="shared" ca="1" si="3"/>
        <v>329</v>
      </c>
      <c r="S28" s="40">
        <f t="shared" ca="1" si="3"/>
        <v>577</v>
      </c>
      <c r="T28" s="40">
        <f t="shared" ca="1" si="3"/>
        <v>458</v>
      </c>
      <c r="U28" s="40">
        <f t="shared" ca="1" si="3"/>
        <v>349</v>
      </c>
      <c r="V28" s="40">
        <f t="shared" ca="1" si="3"/>
        <v>601</v>
      </c>
      <c r="W28" s="40">
        <f t="shared" ca="1" si="3"/>
        <v>503</v>
      </c>
    </row>
    <row r="29" spans="1:25" ht="15.5" x14ac:dyDescent="0.35">
      <c r="B29" s="41" t="s">
        <v>2</v>
      </c>
      <c r="C29" s="41">
        <f t="shared" ref="C29:K31" ca="1" si="4">MAX(C44,0)+MAX(C52,0)</f>
        <v>650</v>
      </c>
      <c r="D29" s="41">
        <f t="shared" ca="1" si="4"/>
        <v>489</v>
      </c>
      <c r="E29" s="41">
        <f t="shared" ca="1" si="4"/>
        <v>344</v>
      </c>
      <c r="F29" s="41">
        <f t="shared" ca="1" si="4"/>
        <v>597</v>
      </c>
      <c r="G29" s="41">
        <f t="shared" ca="1" si="4"/>
        <v>497</v>
      </c>
      <c r="H29" s="41">
        <f t="shared" ca="1" si="4"/>
        <v>423</v>
      </c>
      <c r="I29" s="41">
        <f t="shared" ca="1" si="4"/>
        <v>313</v>
      </c>
      <c r="J29" s="41">
        <f t="shared" ca="1" si="4"/>
        <v>223</v>
      </c>
      <c r="K29" s="41">
        <f t="shared" ca="1" si="4"/>
        <v>172</v>
      </c>
      <c r="N29" s="41" t="s">
        <v>2</v>
      </c>
      <c r="O29" s="41">
        <f t="shared" ref="O29" ca="1" si="5">MAX(O44,0)+MAX(O52,0)</f>
        <v>650</v>
      </c>
      <c r="P29" s="41">
        <f t="shared" ref="P29:W29" ca="1" si="6">MAX(P44,0)+MAX(P52,0)</f>
        <v>489</v>
      </c>
      <c r="Q29" s="41">
        <f t="shared" ca="1" si="6"/>
        <v>344</v>
      </c>
      <c r="R29" s="41">
        <f t="shared" ca="1" si="6"/>
        <v>597</v>
      </c>
      <c r="S29" s="41">
        <f t="shared" ca="1" si="6"/>
        <v>497</v>
      </c>
      <c r="T29" s="41">
        <f t="shared" ca="1" si="6"/>
        <v>423</v>
      </c>
      <c r="U29" s="41">
        <f t="shared" ca="1" si="6"/>
        <v>313</v>
      </c>
      <c r="V29" s="41">
        <f t="shared" ca="1" si="6"/>
        <v>623</v>
      </c>
      <c r="W29" s="41">
        <f t="shared" ca="1" si="6"/>
        <v>572</v>
      </c>
    </row>
    <row r="30" spans="1:25" ht="15.5" x14ac:dyDescent="0.35">
      <c r="B30" s="41" t="s">
        <v>1</v>
      </c>
      <c r="C30" s="41">
        <f t="shared" ca="1" si="4"/>
        <v>250</v>
      </c>
      <c r="D30" s="41">
        <f t="shared" ca="1" si="4"/>
        <v>231</v>
      </c>
      <c r="E30" s="41">
        <f t="shared" ca="1" si="4"/>
        <v>211</v>
      </c>
      <c r="F30" s="41">
        <f t="shared" ca="1" si="4"/>
        <v>190</v>
      </c>
      <c r="G30" s="41">
        <f t="shared" ca="1" si="4"/>
        <v>370</v>
      </c>
      <c r="H30" s="41">
        <f t="shared" ca="1" si="4"/>
        <v>277</v>
      </c>
      <c r="I30" s="41">
        <f t="shared" ca="1" si="4"/>
        <v>394</v>
      </c>
      <c r="J30" s="41">
        <f t="shared" ca="1" si="4"/>
        <v>308</v>
      </c>
      <c r="K30" s="41">
        <f t="shared" ca="1" si="4"/>
        <v>210</v>
      </c>
      <c r="N30" s="41" t="s">
        <v>1</v>
      </c>
      <c r="O30" s="41">
        <f t="shared" ref="O30" ca="1" si="7">MAX(O45,0)+MAX(O53,0)</f>
        <v>250</v>
      </c>
      <c r="P30" s="41">
        <f t="shared" ref="P30:W30" ca="1" si="8">MAX(P45,0)+MAX(P53,0)</f>
        <v>231</v>
      </c>
      <c r="Q30" s="41">
        <f t="shared" ca="1" si="8"/>
        <v>211</v>
      </c>
      <c r="R30" s="41">
        <f t="shared" ca="1" si="8"/>
        <v>190</v>
      </c>
      <c r="S30" s="41">
        <f t="shared" ca="1" si="8"/>
        <v>170</v>
      </c>
      <c r="T30" s="41">
        <f t="shared" ca="1" si="8"/>
        <v>277</v>
      </c>
      <c r="U30" s="41">
        <f t="shared" ca="1" si="8"/>
        <v>200</v>
      </c>
      <c r="V30" s="41">
        <f t="shared" ca="1" si="8"/>
        <v>108</v>
      </c>
      <c r="W30" s="41">
        <f t="shared" ca="1" si="8"/>
        <v>210</v>
      </c>
    </row>
    <row r="31" spans="1:25" ht="15.5" x14ac:dyDescent="0.35">
      <c r="B31" s="42" t="s">
        <v>3</v>
      </c>
      <c r="C31" s="42">
        <f t="shared" ca="1" si="4"/>
        <v>1600</v>
      </c>
      <c r="D31" s="42">
        <f t="shared" ca="1" si="4"/>
        <v>1600</v>
      </c>
      <c r="E31" s="42">
        <f t="shared" ca="1" si="4"/>
        <v>1405</v>
      </c>
      <c r="F31" s="42">
        <f t="shared" ca="1" si="4"/>
        <v>1927</v>
      </c>
      <c r="G31" s="42">
        <f t="shared" ca="1" si="4"/>
        <v>1377</v>
      </c>
      <c r="H31" s="42">
        <f t="shared" ca="1" si="4"/>
        <v>1377</v>
      </c>
      <c r="I31" s="42">
        <f t="shared" ca="1" si="4"/>
        <v>1177</v>
      </c>
      <c r="J31" s="42">
        <f t="shared" ca="1" si="4"/>
        <v>1177</v>
      </c>
      <c r="K31" s="42">
        <f t="shared" ca="1" si="4"/>
        <v>1177</v>
      </c>
      <c r="N31" s="42" t="s">
        <v>3</v>
      </c>
      <c r="O31" s="42">
        <f t="shared" ref="O31" ca="1" si="9">MAX(O46,0)+MAX(O54,0)</f>
        <v>1600</v>
      </c>
      <c r="P31" s="42">
        <f t="shared" ref="P31:W31" ca="1" si="10">MAX(P46,0)+MAX(P54,0)</f>
        <v>1600</v>
      </c>
      <c r="Q31" s="42">
        <f t="shared" ca="1" si="10"/>
        <v>1405</v>
      </c>
      <c r="R31" s="42">
        <f t="shared" ca="1" si="10"/>
        <v>1927</v>
      </c>
      <c r="S31" s="42">
        <f t="shared" ca="1" si="10"/>
        <v>1577</v>
      </c>
      <c r="T31" s="42">
        <f t="shared" ca="1" si="10"/>
        <v>1377</v>
      </c>
      <c r="U31" s="42">
        <f t="shared" ca="1" si="10"/>
        <v>1377</v>
      </c>
      <c r="V31" s="42">
        <f t="shared" ca="1" si="10"/>
        <v>627</v>
      </c>
      <c r="W31" s="42">
        <f t="shared" ca="1" si="10"/>
        <v>427</v>
      </c>
    </row>
    <row r="33" spans="1:23" ht="15.5" x14ac:dyDescent="0.35">
      <c r="B33" s="45" t="s">
        <v>56</v>
      </c>
    </row>
    <row r="34" spans="1:23" x14ac:dyDescent="0.35">
      <c r="B34" s="46" t="s">
        <v>57</v>
      </c>
    </row>
    <row r="35" spans="1:23" x14ac:dyDescent="0.35">
      <c r="B35" s="46" t="s">
        <v>60</v>
      </c>
    </row>
    <row r="36" spans="1:23" x14ac:dyDescent="0.35">
      <c r="B36" s="46" t="s">
        <v>61</v>
      </c>
    </row>
    <row r="40" spans="1:23" s="16" customFormat="1" x14ac:dyDescent="0.35">
      <c r="A40" s="50"/>
      <c r="B40" s="16" t="s">
        <v>33</v>
      </c>
      <c r="N40" s="16" t="s">
        <v>51</v>
      </c>
    </row>
    <row r="41" spans="1:23" ht="15.5" x14ac:dyDescent="0.35">
      <c r="B41" s="46" t="s">
        <v>62</v>
      </c>
      <c r="D41" s="89" t="s">
        <v>5</v>
      </c>
      <c r="E41" s="90"/>
      <c r="F41" s="90"/>
      <c r="G41" s="90"/>
      <c r="H41" s="90"/>
      <c r="I41" s="90"/>
      <c r="J41" s="90"/>
      <c r="K41" s="91"/>
      <c r="N41" s="46" t="s">
        <v>62</v>
      </c>
      <c r="P41" s="89" t="s">
        <v>5</v>
      </c>
      <c r="Q41" s="90"/>
      <c r="R41" s="90"/>
      <c r="S41" s="90"/>
      <c r="T41" s="90"/>
      <c r="U41" s="90"/>
      <c r="V41" s="90"/>
      <c r="W41" s="91"/>
    </row>
    <row r="42" spans="1:23" ht="15.5" x14ac:dyDescent="0.35">
      <c r="B42" s="39" t="s">
        <v>18</v>
      </c>
      <c r="C42" s="43" t="s">
        <v>32</v>
      </c>
      <c r="D42" s="39">
        <v>1</v>
      </c>
      <c r="E42" s="39">
        <v>2</v>
      </c>
      <c r="F42" s="39">
        <v>3</v>
      </c>
      <c r="G42" s="39">
        <v>4</v>
      </c>
      <c r="H42" s="39">
        <v>5</v>
      </c>
      <c r="I42" s="39">
        <v>6</v>
      </c>
      <c r="J42" s="39">
        <v>7</v>
      </c>
      <c r="K42" s="39">
        <v>8</v>
      </c>
      <c r="N42" s="39" t="s">
        <v>18</v>
      </c>
      <c r="O42" s="43" t="s">
        <v>32</v>
      </c>
      <c r="P42" s="39">
        <v>1</v>
      </c>
      <c r="Q42" s="39">
        <v>2</v>
      </c>
      <c r="R42" s="39">
        <v>3</v>
      </c>
      <c r="S42" s="39">
        <v>4</v>
      </c>
      <c r="T42" s="39">
        <v>5</v>
      </c>
      <c r="U42" s="39">
        <v>6</v>
      </c>
      <c r="V42" s="39">
        <v>7</v>
      </c>
      <c r="W42" s="39">
        <v>8</v>
      </c>
    </row>
    <row r="43" spans="1:23" ht="15.5" x14ac:dyDescent="0.35">
      <c r="B43" s="40" t="s">
        <v>0</v>
      </c>
      <c r="C43" s="40">
        <f>Inputs!C11</f>
        <v>450</v>
      </c>
      <c r="D43" s="40">
        <f t="shared" ref="D43:K45" ca="1" si="11">C43-D6+D59</f>
        <v>482</v>
      </c>
      <c r="E43" s="40">
        <f t="shared" ca="1" si="11"/>
        <v>416</v>
      </c>
      <c r="F43" s="40">
        <f t="shared" ca="1" si="11"/>
        <v>329</v>
      </c>
      <c r="G43" s="40">
        <f t="shared" ca="1" si="11"/>
        <v>227</v>
      </c>
      <c r="H43" s="40">
        <f t="shared" ca="1" si="11"/>
        <v>108</v>
      </c>
      <c r="I43" s="40">
        <f t="shared" ca="1" si="11"/>
        <v>349</v>
      </c>
      <c r="J43" s="40">
        <f t="shared" ca="1" si="11"/>
        <v>251</v>
      </c>
      <c r="K43" s="40">
        <f t="shared" ca="1" si="11"/>
        <v>153</v>
      </c>
      <c r="N43" s="40" t="s">
        <v>0</v>
      </c>
      <c r="O43" s="40">
        <f>C43</f>
        <v>450</v>
      </c>
      <c r="P43" s="40">
        <f t="shared" ref="P43:W45" ca="1" si="12">O43-D6+P59</f>
        <v>482</v>
      </c>
      <c r="Q43" s="40">
        <f t="shared" ca="1" si="12"/>
        <v>416</v>
      </c>
      <c r="R43" s="40">
        <f t="shared" ca="1" si="12"/>
        <v>329</v>
      </c>
      <c r="S43" s="40">
        <f t="shared" ca="1" si="12"/>
        <v>227</v>
      </c>
      <c r="T43" s="40">
        <f t="shared" ca="1" si="12"/>
        <v>108</v>
      </c>
      <c r="U43" s="40">
        <f t="shared" ca="1" si="12"/>
        <v>349</v>
      </c>
      <c r="V43" s="40">
        <f t="shared" ca="1" si="12"/>
        <v>251</v>
      </c>
      <c r="W43" s="40">
        <f t="shared" ca="1" si="12"/>
        <v>153</v>
      </c>
    </row>
    <row r="44" spans="1:23" ht="15.5" x14ac:dyDescent="0.35">
      <c r="B44" s="41" t="s">
        <v>2</v>
      </c>
      <c r="C44" s="41">
        <f>Inputs!C12</f>
        <v>650</v>
      </c>
      <c r="D44" s="41">
        <f t="shared" ca="1" si="11"/>
        <v>489</v>
      </c>
      <c r="E44" s="41">
        <f t="shared" ca="1" si="11"/>
        <v>344</v>
      </c>
      <c r="F44" s="41">
        <f t="shared" ca="1" si="11"/>
        <v>197</v>
      </c>
      <c r="G44" s="41">
        <f t="shared" ca="1" si="11"/>
        <v>97</v>
      </c>
      <c r="H44" s="41">
        <f t="shared" ca="1" si="11"/>
        <v>423</v>
      </c>
      <c r="I44" s="41">
        <f t="shared" ca="1" si="11"/>
        <v>313</v>
      </c>
      <c r="J44" s="41">
        <f t="shared" ca="1" si="11"/>
        <v>223</v>
      </c>
      <c r="K44" s="41">
        <f t="shared" ca="1" si="11"/>
        <v>172</v>
      </c>
      <c r="N44" s="41" t="s">
        <v>2</v>
      </c>
      <c r="O44" s="41">
        <f t="shared" ref="O44:O46" si="13">C44</f>
        <v>650</v>
      </c>
      <c r="P44" s="41">
        <f t="shared" ca="1" si="12"/>
        <v>489</v>
      </c>
      <c r="Q44" s="41">
        <f t="shared" ca="1" si="12"/>
        <v>344</v>
      </c>
      <c r="R44" s="41">
        <f t="shared" ca="1" si="12"/>
        <v>197</v>
      </c>
      <c r="S44" s="41">
        <f t="shared" ca="1" si="12"/>
        <v>97</v>
      </c>
      <c r="T44" s="41">
        <f t="shared" ca="1" si="12"/>
        <v>423</v>
      </c>
      <c r="U44" s="41">
        <f t="shared" ca="1" si="12"/>
        <v>313</v>
      </c>
      <c r="V44" s="41">
        <f t="shared" ca="1" si="12"/>
        <v>223</v>
      </c>
      <c r="W44" s="41">
        <f t="shared" ca="1" si="12"/>
        <v>172</v>
      </c>
    </row>
    <row r="45" spans="1:23" ht="15.5" x14ac:dyDescent="0.35">
      <c r="B45" s="41" t="s">
        <v>1</v>
      </c>
      <c r="C45" s="41">
        <f>Inputs!C13</f>
        <v>250</v>
      </c>
      <c r="D45" s="41">
        <f t="shared" ca="1" si="11"/>
        <v>231</v>
      </c>
      <c r="E45" s="41">
        <f t="shared" ca="1" si="11"/>
        <v>211</v>
      </c>
      <c r="F45" s="41">
        <f t="shared" ca="1" si="11"/>
        <v>190</v>
      </c>
      <c r="G45" s="41">
        <f t="shared" ca="1" si="11"/>
        <v>170</v>
      </c>
      <c r="H45" s="41">
        <f t="shared" ca="1" si="11"/>
        <v>77</v>
      </c>
      <c r="I45" s="41">
        <f t="shared" ca="1" si="11"/>
        <v>194</v>
      </c>
      <c r="J45" s="41">
        <f t="shared" ca="1" si="11"/>
        <v>108</v>
      </c>
      <c r="K45" s="41">
        <f t="shared" ca="1" si="11"/>
        <v>210</v>
      </c>
      <c r="N45" s="41" t="s">
        <v>1</v>
      </c>
      <c r="O45" s="41">
        <f t="shared" si="13"/>
        <v>250</v>
      </c>
      <c r="P45" s="41">
        <f t="shared" ca="1" si="12"/>
        <v>231</v>
      </c>
      <c r="Q45" s="41">
        <f t="shared" ca="1" si="12"/>
        <v>211</v>
      </c>
      <c r="R45" s="41">
        <f t="shared" ca="1" si="12"/>
        <v>190</v>
      </c>
      <c r="S45" s="41">
        <f t="shared" ca="1" si="12"/>
        <v>170</v>
      </c>
      <c r="T45" s="41">
        <f t="shared" ca="1" si="12"/>
        <v>77</v>
      </c>
      <c r="U45" s="41">
        <f t="shared" ca="1" si="12"/>
        <v>-6</v>
      </c>
      <c r="V45" s="41">
        <f t="shared" ca="1" si="12"/>
        <v>108</v>
      </c>
      <c r="W45" s="41">
        <f t="shared" ca="1" si="12"/>
        <v>10</v>
      </c>
    </row>
    <row r="46" spans="1:23" ht="15.5" x14ac:dyDescent="0.35">
      <c r="B46" s="42" t="s">
        <v>3</v>
      </c>
      <c r="C46" s="42">
        <f>Inputs!C14</f>
        <v>1600</v>
      </c>
      <c r="D46" s="42">
        <f ca="1">C46-SUM(D15,D9)+D62</f>
        <v>1600</v>
      </c>
      <c r="E46" s="42">
        <f t="shared" ref="E46:K46" ca="1" si="14">D46-SUM(E15,E9)+E62</f>
        <v>1405</v>
      </c>
      <c r="F46" s="42">
        <f t="shared" ca="1" si="14"/>
        <v>927</v>
      </c>
      <c r="G46" s="42">
        <f t="shared" ca="1" si="14"/>
        <v>377</v>
      </c>
      <c r="H46" s="42">
        <f t="shared" ca="1" si="14"/>
        <v>377</v>
      </c>
      <c r="I46" s="42">
        <f t="shared" ca="1" si="14"/>
        <v>1177</v>
      </c>
      <c r="J46" s="42">
        <f t="shared" ca="1" si="14"/>
        <v>1177</v>
      </c>
      <c r="K46" s="42">
        <f t="shared" ca="1" si="14"/>
        <v>1177</v>
      </c>
      <c r="N46" s="42" t="s">
        <v>3</v>
      </c>
      <c r="O46" s="42">
        <f t="shared" si="13"/>
        <v>1600</v>
      </c>
      <c r="P46" s="42">
        <f ca="1">O46-SUM(P15,D9)+P62</f>
        <v>1600</v>
      </c>
      <c r="Q46" s="42">
        <f t="shared" ref="Q46:W46" ca="1" si="15">P46-SUM(Q15,E9)+Q62</f>
        <v>1405</v>
      </c>
      <c r="R46" s="42">
        <f t="shared" ca="1" si="15"/>
        <v>927</v>
      </c>
      <c r="S46" s="42">
        <f t="shared" ca="1" si="15"/>
        <v>577</v>
      </c>
      <c r="T46" s="42">
        <f t="shared" ca="1" si="15"/>
        <v>377</v>
      </c>
      <c r="U46" s="42">
        <f t="shared" ca="1" si="15"/>
        <v>1377</v>
      </c>
      <c r="V46" s="42">
        <f t="shared" ca="1" si="15"/>
        <v>627</v>
      </c>
      <c r="W46" s="42">
        <f t="shared" ca="1" si="15"/>
        <v>427</v>
      </c>
    </row>
    <row r="48" spans="1:23" s="16" customFormat="1" x14ac:dyDescent="0.35">
      <c r="A48" s="50"/>
      <c r="B48" s="16" t="s">
        <v>52</v>
      </c>
      <c r="N48" s="16" t="s">
        <v>53</v>
      </c>
    </row>
    <row r="49" spans="2:25" ht="15.5" x14ac:dyDescent="0.35">
      <c r="B49" s="46" t="s">
        <v>62</v>
      </c>
      <c r="D49" s="89" t="s">
        <v>5</v>
      </c>
      <c r="E49" s="90"/>
      <c r="F49" s="90"/>
      <c r="G49" s="90"/>
      <c r="H49" s="90"/>
      <c r="I49" s="90"/>
      <c r="J49" s="90"/>
      <c r="K49" s="91"/>
      <c r="N49" s="46" t="s">
        <v>62</v>
      </c>
      <c r="P49" s="89" t="s">
        <v>5</v>
      </c>
      <c r="Q49" s="90"/>
      <c r="R49" s="90"/>
      <c r="S49" s="90"/>
      <c r="T49" s="90"/>
      <c r="U49" s="90"/>
      <c r="V49" s="90"/>
      <c r="W49" s="91"/>
    </row>
    <row r="50" spans="2:25" ht="15.5" x14ac:dyDescent="0.35">
      <c r="B50" s="39" t="s">
        <v>18</v>
      </c>
      <c r="C50" s="43" t="s">
        <v>32</v>
      </c>
      <c r="D50" s="39">
        <v>1</v>
      </c>
      <c r="E50" s="39">
        <v>2</v>
      </c>
      <c r="F50" s="39">
        <v>3</v>
      </c>
      <c r="G50" s="39">
        <v>4</v>
      </c>
      <c r="H50" s="39">
        <v>5</v>
      </c>
      <c r="I50" s="39">
        <v>6</v>
      </c>
      <c r="J50" s="39">
        <v>7</v>
      </c>
      <c r="K50" s="39">
        <v>8</v>
      </c>
      <c r="N50" s="39" t="s">
        <v>18</v>
      </c>
      <c r="O50" s="43" t="s">
        <v>32</v>
      </c>
      <c r="P50" s="39">
        <v>1</v>
      </c>
      <c r="Q50" s="39">
        <v>2</v>
      </c>
      <c r="R50" s="39">
        <v>3</v>
      </c>
      <c r="S50" s="39">
        <v>4</v>
      </c>
      <c r="T50" s="39">
        <v>5</v>
      </c>
      <c r="U50" s="39">
        <v>6</v>
      </c>
      <c r="V50" s="39">
        <v>7</v>
      </c>
      <c r="W50" s="39">
        <v>8</v>
      </c>
    </row>
    <row r="51" spans="2:25" ht="15.5" x14ac:dyDescent="0.35">
      <c r="B51" s="40" t="s">
        <v>0</v>
      </c>
      <c r="C51" s="40">
        <f ca="1">SUM(D59:OFFSET(D59,0,($A6-1)))</f>
        <v>200</v>
      </c>
      <c r="D51" s="40">
        <f ca="1">SUM(E59:OFFSET(E59,0,($A6-1)))</f>
        <v>50</v>
      </c>
      <c r="E51" s="40">
        <f ca="1">SUM(F59:OFFSET(F59,0,($A6-1)))</f>
        <v>0</v>
      </c>
      <c r="F51" s="40">
        <f ca="1">SUM(G59:OFFSET(G59,0,($A6-1)))</f>
        <v>0</v>
      </c>
      <c r="G51" s="40">
        <f ca="1">SUM(H59:OFFSET(H59,0,($A6-1)))</f>
        <v>350</v>
      </c>
      <c r="H51" s="40">
        <f ca="1">SUM(I59:OFFSET(I59,0,($A6-1)))</f>
        <v>350</v>
      </c>
      <c r="I51" s="40">
        <f ca="1">SUM(J59:OFFSET(J59,0,($A6-1)))</f>
        <v>0</v>
      </c>
      <c r="J51" s="40">
        <f ca="1">SUM(K59:OFFSET(K59,0,($A6-1)))</f>
        <v>0</v>
      </c>
      <c r="K51" s="40">
        <f ca="1">SUM(L59:OFFSET(L59,0,($A6-1)))</f>
        <v>0</v>
      </c>
      <c r="N51" s="40" t="s">
        <v>0</v>
      </c>
      <c r="O51" s="40">
        <f ca="1">SUM(P59:OFFSET(P59,0,($A6-1)))</f>
        <v>200</v>
      </c>
      <c r="P51" s="40">
        <f ca="1">SUM(Q59:OFFSET(Q59,0,($A6-1)))</f>
        <v>50</v>
      </c>
      <c r="Q51" s="40">
        <f ca="1">SUM(R59:OFFSET(R59,0,($A6-1)))</f>
        <v>0</v>
      </c>
      <c r="R51" s="40">
        <f ca="1">SUM(S59:OFFSET(S59,0,($A6-1)))</f>
        <v>0</v>
      </c>
      <c r="S51" s="40">
        <f ca="1">SUM(T59:OFFSET(T59,0,($A6-1)))</f>
        <v>350</v>
      </c>
      <c r="T51" s="40">
        <f ca="1">SUM(U59:OFFSET(U59,0,($A6-1)))</f>
        <v>350</v>
      </c>
      <c r="U51" s="40">
        <f ca="1">SUM(V59:OFFSET(V59,0,($A6-1)))</f>
        <v>0</v>
      </c>
      <c r="V51" s="40">
        <f ca="1">SUM(W59:OFFSET(W59,0,($A6-1)))</f>
        <v>350</v>
      </c>
      <c r="W51" s="40">
        <f ca="1">SUM(X59:OFFSET(X59,0,($A6-1)))</f>
        <v>350</v>
      </c>
    </row>
    <row r="52" spans="2:25" ht="15.5" x14ac:dyDescent="0.35">
      <c r="B52" s="41" t="s">
        <v>2</v>
      </c>
      <c r="C52" s="41">
        <f ca="1">SUM(D60:OFFSET(D60,0,($A7-1)))</f>
        <v>0</v>
      </c>
      <c r="D52" s="41">
        <f ca="1">SUM(E60:OFFSET(E60,0,($A7-1)))</f>
        <v>0</v>
      </c>
      <c r="E52" s="41">
        <f ca="1">SUM(F60:OFFSET(F60,0,($A7-1)))</f>
        <v>0</v>
      </c>
      <c r="F52" s="41">
        <f ca="1">SUM(G60:OFFSET(G60,0,($A7-1)))</f>
        <v>400</v>
      </c>
      <c r="G52" s="41">
        <f ca="1">SUM(H60:OFFSET(H60,0,($A7-1)))</f>
        <v>400</v>
      </c>
      <c r="H52" s="41">
        <f ca="1">SUM(I60:OFFSET(I60,0,($A7-1)))</f>
        <v>0</v>
      </c>
      <c r="I52" s="41">
        <f ca="1">SUM(J60:OFFSET(J60,0,($A7-1)))</f>
        <v>0</v>
      </c>
      <c r="J52" s="41">
        <f ca="1">SUM(K60:OFFSET(K60,0,($A7-1)))</f>
        <v>0</v>
      </c>
      <c r="K52" s="41">
        <f ca="1">SUM(L60:OFFSET(L60,0,($A7-1)))</f>
        <v>0</v>
      </c>
      <c r="N52" s="41" t="s">
        <v>2</v>
      </c>
      <c r="O52" s="41">
        <f ca="1">SUM(P60:OFFSET(P60,0,($A7-1)))</f>
        <v>0</v>
      </c>
      <c r="P52" s="41">
        <f ca="1">SUM(Q60:OFFSET(Q60,0,($A7-1)))</f>
        <v>0</v>
      </c>
      <c r="Q52" s="41">
        <f ca="1">SUM(R60:OFFSET(R60,0,($A7-1)))</f>
        <v>0</v>
      </c>
      <c r="R52" s="41">
        <f ca="1">SUM(S60:OFFSET(S60,0,($A7-1)))</f>
        <v>400</v>
      </c>
      <c r="S52" s="41">
        <f ca="1">SUM(T60:OFFSET(T60,0,($A7-1)))</f>
        <v>400</v>
      </c>
      <c r="T52" s="41">
        <f ca="1">SUM(U60:OFFSET(U60,0,($A7-1)))</f>
        <v>0</v>
      </c>
      <c r="U52" s="41">
        <f ca="1">SUM(V60:OFFSET(V60,0,($A7-1)))</f>
        <v>0</v>
      </c>
      <c r="V52" s="41">
        <f ca="1">SUM(W60:OFFSET(W60,0,($A7-1)))</f>
        <v>400</v>
      </c>
      <c r="W52" s="41">
        <f ca="1">SUM(X60:OFFSET(X60,0,($A7-1)))</f>
        <v>400</v>
      </c>
    </row>
    <row r="53" spans="2:25" ht="15.5" x14ac:dyDescent="0.35">
      <c r="B53" s="41" t="s">
        <v>1</v>
      </c>
      <c r="C53" s="41">
        <f ca="1">SUM(D61:OFFSET(D61,0,($A8-1)))</f>
        <v>0</v>
      </c>
      <c r="D53" s="41">
        <f ca="1">SUM(E61:OFFSET(E61,0,($A8-1)))</f>
        <v>0</v>
      </c>
      <c r="E53" s="41">
        <f ca="1">SUM(F61:OFFSET(F61,0,($A8-1)))</f>
        <v>0</v>
      </c>
      <c r="F53" s="41">
        <f ca="1">SUM(G61:OFFSET(G61,0,($A8-1)))</f>
        <v>0</v>
      </c>
      <c r="G53" s="41">
        <f ca="1">SUM(H61:OFFSET(H61,0,($A8-1)))</f>
        <v>200</v>
      </c>
      <c r="H53" s="41">
        <f ca="1">SUM(I61:OFFSET(I61,0,($A8-1)))</f>
        <v>200</v>
      </c>
      <c r="I53" s="41">
        <f ca="1">SUM(J61:OFFSET(J61,0,($A8-1)))</f>
        <v>200</v>
      </c>
      <c r="J53" s="41">
        <f ca="1">SUM(K61:OFFSET(K61,0,($A8-1)))</f>
        <v>200</v>
      </c>
      <c r="K53" s="41">
        <f ca="1">SUM(L61:OFFSET(L61,0,($A8-1)))</f>
        <v>0</v>
      </c>
      <c r="N53" s="41" t="s">
        <v>1</v>
      </c>
      <c r="O53" s="41">
        <f ca="1">SUM(P61:OFFSET(P61,0,($A8-1)))</f>
        <v>0</v>
      </c>
      <c r="P53" s="41">
        <f ca="1">SUM(Q61:OFFSET(Q61,0,($A8-1)))</f>
        <v>0</v>
      </c>
      <c r="Q53" s="41">
        <f ca="1">SUM(R61:OFFSET(R61,0,($A8-1)))</f>
        <v>0</v>
      </c>
      <c r="R53" s="41">
        <f ca="1">SUM(S61:OFFSET(S61,0,($A8-1)))</f>
        <v>0</v>
      </c>
      <c r="S53" s="41">
        <f ca="1">SUM(T61:OFFSET(T61,0,($A8-1)))</f>
        <v>0</v>
      </c>
      <c r="T53" s="41">
        <f ca="1">SUM(U61:OFFSET(U61,0,($A8-1)))</f>
        <v>200</v>
      </c>
      <c r="U53" s="41">
        <f ca="1">SUM(V61:OFFSET(V61,0,($A8-1)))</f>
        <v>200</v>
      </c>
      <c r="V53" s="41">
        <f ca="1">SUM(W61:OFFSET(W61,0,($A8-1)))</f>
        <v>0</v>
      </c>
      <c r="W53" s="41">
        <f ca="1">SUM(X61:OFFSET(X61,0,($A8-1)))</f>
        <v>200</v>
      </c>
    </row>
    <row r="54" spans="2:25" ht="15.5" x14ac:dyDescent="0.35">
      <c r="B54" s="42" t="s">
        <v>3</v>
      </c>
      <c r="C54" s="42">
        <f ca="1">SUM(D62:OFFSET(D62,0,($A9-1)))</f>
        <v>0</v>
      </c>
      <c r="D54" s="42">
        <f ca="1">SUM(E62:OFFSET(E62,0,($A9-1)))</f>
        <v>0</v>
      </c>
      <c r="E54" s="42">
        <f ca="1">SUM(F62:OFFSET(F62,0,($A9-1)))</f>
        <v>0</v>
      </c>
      <c r="F54" s="42">
        <f ca="1">SUM(G62:OFFSET(G62,0,($A9-1)))</f>
        <v>1000</v>
      </c>
      <c r="G54" s="42">
        <f ca="1">SUM(H62:OFFSET(H62,0,($A9-1)))</f>
        <v>1000</v>
      </c>
      <c r="H54" s="42">
        <f ca="1">SUM(I62:OFFSET(I62,0,($A9-1)))</f>
        <v>1000</v>
      </c>
      <c r="I54" s="42">
        <f ca="1">SUM(J62:OFFSET(J62,0,($A9-1)))</f>
        <v>0</v>
      </c>
      <c r="J54" s="42">
        <f ca="1">SUM(K62:OFFSET(K62,0,($A9-1)))</f>
        <v>0</v>
      </c>
      <c r="K54" s="42">
        <f ca="1">SUM(L62:OFFSET(L62,0,($A9-1)))</f>
        <v>0</v>
      </c>
      <c r="N54" s="42" t="s">
        <v>3</v>
      </c>
      <c r="O54" s="42">
        <f ca="1">SUM(P62:OFFSET(P62,0,($A9-1)))</f>
        <v>0</v>
      </c>
      <c r="P54" s="42">
        <f ca="1">SUM(Q62:OFFSET(Q62,0,($A9-1)))</f>
        <v>0</v>
      </c>
      <c r="Q54" s="42">
        <f ca="1">SUM(R62:OFFSET(R62,0,($A9-1)))</f>
        <v>0</v>
      </c>
      <c r="R54" s="42">
        <f ca="1">SUM(S62:OFFSET(S62,0,($A9-1)))</f>
        <v>1000</v>
      </c>
      <c r="S54" s="42">
        <f ca="1">SUM(T62:OFFSET(T62,0,($A9-1)))</f>
        <v>1000</v>
      </c>
      <c r="T54" s="42">
        <f ca="1">SUM(U62:OFFSET(U62,0,($A9-1)))</f>
        <v>1000</v>
      </c>
      <c r="U54" s="42">
        <f ca="1">SUM(V62:OFFSET(V62,0,($A9-1)))</f>
        <v>0</v>
      </c>
      <c r="V54" s="42">
        <f ca="1">SUM(W62:OFFSET(W62,0,($A9-1)))</f>
        <v>0</v>
      </c>
      <c r="W54" s="42">
        <f ca="1">SUM(X62:OFFSET(X62,0,($A9-1)))</f>
        <v>0</v>
      </c>
    </row>
    <row r="56" spans="2:25" x14ac:dyDescent="0.35">
      <c r="B56" s="16" t="s">
        <v>39</v>
      </c>
      <c r="N56" s="16" t="s">
        <v>39</v>
      </c>
    </row>
    <row r="57" spans="2:25" ht="15.5" x14ac:dyDescent="0.35">
      <c r="B57" s="46" t="s">
        <v>62</v>
      </c>
      <c r="D57" s="89" t="s">
        <v>5</v>
      </c>
      <c r="E57" s="90"/>
      <c r="F57" s="90"/>
      <c r="G57" s="90"/>
      <c r="H57" s="90"/>
      <c r="I57" s="90"/>
      <c r="J57" s="90"/>
      <c r="K57" s="91"/>
      <c r="N57" s="46" t="s">
        <v>62</v>
      </c>
      <c r="P57" s="89" t="s">
        <v>5</v>
      </c>
      <c r="Q57" s="90"/>
      <c r="R57" s="90"/>
      <c r="S57" s="90"/>
      <c r="T57" s="90"/>
      <c r="U57" s="90"/>
      <c r="V57" s="90"/>
      <c r="W57" s="91"/>
    </row>
    <row r="58" spans="2:25" ht="31" x14ac:dyDescent="0.35">
      <c r="B58" s="39" t="s">
        <v>18</v>
      </c>
      <c r="C58" s="43" t="s">
        <v>23</v>
      </c>
      <c r="D58" s="39">
        <v>1</v>
      </c>
      <c r="E58" s="39">
        <v>2</v>
      </c>
      <c r="F58" s="39">
        <v>3</v>
      </c>
      <c r="G58" s="39">
        <v>4</v>
      </c>
      <c r="H58" s="39">
        <v>5</v>
      </c>
      <c r="I58" s="39">
        <v>6</v>
      </c>
      <c r="J58" s="39">
        <v>7</v>
      </c>
      <c r="K58" s="39">
        <v>8</v>
      </c>
      <c r="N58" s="39" t="s">
        <v>18</v>
      </c>
      <c r="O58" s="43" t="s">
        <v>23</v>
      </c>
      <c r="P58" s="39">
        <v>1</v>
      </c>
      <c r="Q58" s="39">
        <v>2</v>
      </c>
      <c r="R58" s="39">
        <v>3</v>
      </c>
      <c r="S58" s="39">
        <v>4</v>
      </c>
      <c r="T58" s="39">
        <v>5</v>
      </c>
      <c r="U58" s="39">
        <v>6</v>
      </c>
      <c r="V58" s="39">
        <v>7</v>
      </c>
      <c r="W58" s="39">
        <v>8</v>
      </c>
    </row>
    <row r="59" spans="2:25" ht="15.5" x14ac:dyDescent="0.35">
      <c r="B59" s="40" t="s">
        <v>0</v>
      </c>
      <c r="C59" s="40">
        <f ca="1">IF(ISNUMBER(OFFSET(C20,0,-$A6)),OFFSET(C20,0,-$A6),0)</f>
        <v>0</v>
      </c>
      <c r="D59" s="40">
        <f ca="1">IF(ISNUMBER(OFFSET(D20,0,-$A6)),OFFSET(D20,0,-$A6),0)+Inputs!C29</f>
        <v>150</v>
      </c>
      <c r="E59" s="40">
        <f ca="1">IF(ISNUMBER(OFFSET(E20,0,-$A6)),OFFSET(E20,0,-$A6),0)+Inputs!D29</f>
        <v>50</v>
      </c>
      <c r="F59" s="40">
        <f ca="1">IF(ISNUMBER(OFFSET(F20,0,-$A6)),OFFSET(F20,0,-$A6),0)+Inputs!E29</f>
        <v>0</v>
      </c>
      <c r="G59" s="40">
        <f ca="1">IF(ISNUMBER(OFFSET(G20,0,-$A6)),OFFSET(G20,0,-$A6),0)+Inputs!F29</f>
        <v>0</v>
      </c>
      <c r="H59" s="40">
        <f ca="1">IF(ISNUMBER(OFFSET(H20,0,-$A6)),OFFSET(H20,0,-$A6),0)+Inputs!G29</f>
        <v>0</v>
      </c>
      <c r="I59" s="40">
        <f ca="1">IF(ISNUMBER(OFFSET(I20,0,-$A6)),OFFSET(I20,0,-$A6),0)+Inputs!H29</f>
        <v>350</v>
      </c>
      <c r="J59" s="40">
        <f ca="1">IF(ISNUMBER(OFFSET(J20,0,-$A6)),OFFSET(J20,0,-$A6),0)+Inputs!I29</f>
        <v>0</v>
      </c>
      <c r="K59" s="40">
        <f ca="1">IF(ISNUMBER(OFFSET(K20,0,-$A6)),OFFSET(K20,0,-$A6),0)+Inputs!J29</f>
        <v>0</v>
      </c>
      <c r="L59" s="20">
        <f ca="1">IF(ISNUMBER(OFFSET(L20,0,-$A6)),OFFSET(L20,0,-$A6),0)+Inputs!K29</f>
        <v>0</v>
      </c>
      <c r="M59" s="20">
        <f ca="1">IF(ISNUMBER(OFFSET(M20,0,-$A6)),OFFSET(M20,0,-$A6),0)+Inputs!L29</f>
        <v>0</v>
      </c>
      <c r="N59" s="40" t="s">
        <v>0</v>
      </c>
      <c r="O59" s="40">
        <f ca="1">IF(ISNUMBER(OFFSET(O20,0,-$A6)),OFFSET(O20,0,-$A6),0)</f>
        <v>0</v>
      </c>
      <c r="P59" s="40">
        <f ca="1">IF(ISNUMBER(OFFSET(P20,0,-$A6)),OFFSET(P20,0,-$A6),0)+Inputs!C29</f>
        <v>150</v>
      </c>
      <c r="Q59" s="40">
        <f ca="1">IF(ISNUMBER(OFFSET(Q20,0,-$A6)),OFFSET(Q20,0,-$A6),0)+Inputs!D29</f>
        <v>50</v>
      </c>
      <c r="R59" s="40">
        <f ca="1">IF(ISNUMBER(OFFSET(R20,0,-$A6)),OFFSET(R20,0,-$A6),0)+Inputs!E29</f>
        <v>0</v>
      </c>
      <c r="S59" s="40">
        <f ca="1">IF(ISNUMBER(OFFSET(S20,0,-$A6)),OFFSET(S20,0,-$A6),0)+Inputs!F29</f>
        <v>0</v>
      </c>
      <c r="T59" s="40">
        <f ca="1">IF(ISNUMBER(OFFSET(T20,0,-$A6)),OFFSET(T20,0,-$A6),0)+Inputs!G29</f>
        <v>0</v>
      </c>
      <c r="U59" s="40">
        <f ca="1">IF(ISNUMBER(OFFSET(U20,0,-$A6)),OFFSET(U20,0,-$A6),0)+Inputs!H29</f>
        <v>350</v>
      </c>
      <c r="V59" s="40">
        <f ca="1">IF(ISNUMBER(OFFSET(V20,0,-$A6)),OFFSET(V20,0,-$A6),0)+Inputs!I29</f>
        <v>0</v>
      </c>
      <c r="W59" s="40">
        <f ca="1">IF(ISNUMBER(OFFSET(W20,0,-$A6)),OFFSET(W20,0,-$A6),0)+Inputs!J29</f>
        <v>0</v>
      </c>
      <c r="X59" s="20">
        <f ca="1">IF(ISNUMBER(OFFSET(X20,0,-$A6)),OFFSET(X20,0,-$A6),0)+Inputs!K29</f>
        <v>350</v>
      </c>
      <c r="Y59" s="20">
        <f ca="1">IF(ISNUMBER(OFFSET(Y20,0,-$A6)),OFFSET(Y20,0,-$A6),0)+Inputs!L29</f>
        <v>0</v>
      </c>
    </row>
    <row r="60" spans="2:25" ht="15.5" x14ac:dyDescent="0.35">
      <c r="B60" s="41" t="s">
        <v>2</v>
      </c>
      <c r="C60" s="41">
        <f ca="1">IF(ISNUMBER(OFFSET(C21,0,-$A7)),OFFSET(C21,0,-$A7),0)</f>
        <v>0</v>
      </c>
      <c r="D60" s="41">
        <f ca="1">IF(ISNUMBER(OFFSET(D21,0,-$A7)),OFFSET(D21,0,-$A7),0)+Inputs!C30</f>
        <v>0</v>
      </c>
      <c r="E60" s="41">
        <f ca="1">IF(ISNUMBER(OFFSET(E21,0,-$A7)),OFFSET(E21,0,-$A7),0)+Inputs!D30</f>
        <v>0</v>
      </c>
      <c r="F60" s="41">
        <f ca="1">IF(ISNUMBER(OFFSET(F21,0,-$A7)),OFFSET(F21,0,-$A7),0)+Inputs!E30</f>
        <v>0</v>
      </c>
      <c r="G60" s="41">
        <f ca="1">IF(ISNUMBER(OFFSET(G21,0,-$A7)),OFFSET(G21,0,-$A7),0)+Inputs!F30</f>
        <v>0</v>
      </c>
      <c r="H60" s="41">
        <f ca="1">IF(ISNUMBER(OFFSET(H21,0,-$A7)),OFFSET(H21,0,-$A7),0)+Inputs!G30</f>
        <v>400</v>
      </c>
      <c r="I60" s="41">
        <f ca="1">IF(ISNUMBER(OFFSET(I21,0,-$A7)),OFFSET(I21,0,-$A7),0)+Inputs!H30</f>
        <v>0</v>
      </c>
      <c r="J60" s="41">
        <f ca="1">IF(ISNUMBER(OFFSET(J21,0,-$A7)),OFFSET(J21,0,-$A7),0)+Inputs!I30</f>
        <v>0</v>
      </c>
      <c r="K60" s="41">
        <f ca="1">IF(ISNUMBER(OFFSET(K21,0,-$A7)),OFFSET(K21,0,-$A7),0)+Inputs!J30</f>
        <v>0</v>
      </c>
      <c r="L60" s="20">
        <f ca="1">IF(ISNUMBER(OFFSET(L21,0,-$A7)),OFFSET(L21,0,-$A7),0)+Inputs!K30</f>
        <v>0</v>
      </c>
      <c r="M60" s="20">
        <f ca="1">IF(ISNUMBER(OFFSET(M21,0,-$A7)),OFFSET(M21,0,-$A7),0)+Inputs!L30</f>
        <v>0</v>
      </c>
      <c r="N60" s="41" t="s">
        <v>2</v>
      </c>
      <c r="O60" s="41">
        <f ca="1">IF(ISNUMBER(OFFSET(O21,0,-$A7)),OFFSET(O21,0,-$A7),0)</f>
        <v>0</v>
      </c>
      <c r="P60" s="41">
        <f ca="1">IF(ISNUMBER(OFFSET(P21,0,-$A7)),OFFSET(P21,0,-$A7),0)+Inputs!C30</f>
        <v>0</v>
      </c>
      <c r="Q60" s="41">
        <f ca="1">IF(ISNUMBER(OFFSET(Q21,0,-$A7)),OFFSET(Q21,0,-$A7),0)+Inputs!D30</f>
        <v>0</v>
      </c>
      <c r="R60" s="41">
        <f ca="1">IF(ISNUMBER(OFFSET(R21,0,-$A7)),OFFSET(R21,0,-$A7),0)+Inputs!E30</f>
        <v>0</v>
      </c>
      <c r="S60" s="41">
        <f ca="1">IF(ISNUMBER(OFFSET(S21,0,-$A7)),OFFSET(S21,0,-$A7),0)+Inputs!F30</f>
        <v>0</v>
      </c>
      <c r="T60" s="41">
        <f ca="1">IF(ISNUMBER(OFFSET(T21,0,-$A7)),OFFSET(T21,0,-$A7),0)+Inputs!G30</f>
        <v>400</v>
      </c>
      <c r="U60" s="41">
        <f ca="1">IF(ISNUMBER(OFFSET(U21,0,-$A7)),OFFSET(U21,0,-$A7),0)+Inputs!H30</f>
        <v>0</v>
      </c>
      <c r="V60" s="41">
        <f ca="1">IF(ISNUMBER(OFFSET(V21,0,-$A7)),OFFSET(V21,0,-$A7),0)+Inputs!I30</f>
        <v>0</v>
      </c>
      <c r="W60" s="41">
        <f ca="1">IF(ISNUMBER(OFFSET(W21,0,-$A7)),OFFSET(W21,0,-$A7),0)+Inputs!J30</f>
        <v>0</v>
      </c>
      <c r="X60" s="20">
        <f ca="1">IF(ISNUMBER(OFFSET(X21,0,-$A7)),OFFSET(X21,0,-$A7),0)+Inputs!K30</f>
        <v>400</v>
      </c>
      <c r="Y60" s="20">
        <f ca="1">IF(ISNUMBER(OFFSET(Y21,0,-$A7)),OFFSET(Y21,0,-$A7),0)+Inputs!L30</f>
        <v>0</v>
      </c>
    </row>
    <row r="61" spans="2:25" ht="15.5" x14ac:dyDescent="0.35">
      <c r="B61" s="41" t="s">
        <v>1</v>
      </c>
      <c r="C61" s="41">
        <f ca="1">IF(ISNUMBER(OFFSET(C22,0,-$A8)),OFFSET(C22,0,-$A8),0)</f>
        <v>0</v>
      </c>
      <c r="D61" s="41">
        <f ca="1">IF(ISNUMBER(OFFSET(D22,0,-$A8)),OFFSET(D22,0,-$A8),0)+Inputs!C31</f>
        <v>0</v>
      </c>
      <c r="E61" s="41">
        <f ca="1">IF(ISNUMBER(OFFSET(E22,0,-$A8)),OFFSET(E22,0,-$A8),0)+Inputs!D31</f>
        <v>0</v>
      </c>
      <c r="F61" s="41">
        <f ca="1">IF(ISNUMBER(OFFSET(F22,0,-$A8)),OFFSET(F22,0,-$A8),0)+Inputs!E31</f>
        <v>0</v>
      </c>
      <c r="G61" s="41">
        <f ca="1">IF(ISNUMBER(OFFSET(G22,0,-$A8)),OFFSET(G22,0,-$A8),0)+Inputs!F31</f>
        <v>0</v>
      </c>
      <c r="H61" s="41">
        <f ca="1">IF(ISNUMBER(OFFSET(H22,0,-$A8)),OFFSET(H22,0,-$A8),0)+Inputs!G31</f>
        <v>0</v>
      </c>
      <c r="I61" s="41">
        <f ca="1">IF(ISNUMBER(OFFSET(I22,0,-$A8)),OFFSET(I22,0,-$A8),0)+Inputs!H31</f>
        <v>200</v>
      </c>
      <c r="J61" s="41">
        <f ca="1">IF(ISNUMBER(OFFSET(J22,0,-$A8)),OFFSET(J22,0,-$A8),0)+Inputs!I31</f>
        <v>0</v>
      </c>
      <c r="K61" s="41">
        <f ca="1">IF(ISNUMBER(OFFSET(K22,0,-$A8)),OFFSET(K22,0,-$A8),0)+Inputs!J31</f>
        <v>200</v>
      </c>
      <c r="L61" s="20">
        <f ca="1">IF(ISNUMBER(OFFSET(L22,0,-$A8)),OFFSET(L22,0,-$A8),0)+Inputs!K31</f>
        <v>0</v>
      </c>
      <c r="M61" s="20">
        <f ca="1">IF(ISNUMBER(OFFSET(M22,0,-$A8)),OFFSET(M22,0,-$A8),0)+Inputs!L31</f>
        <v>0</v>
      </c>
      <c r="N61" s="41" t="s">
        <v>1</v>
      </c>
      <c r="O61" s="41">
        <f ca="1">IF(ISNUMBER(OFFSET(O22,0,-$A8)),OFFSET(O22,0,-$A8),0)</f>
        <v>0</v>
      </c>
      <c r="P61" s="41">
        <f ca="1">IF(ISNUMBER(OFFSET(P22,0,-$A8)),OFFSET(P22,0,-$A8),0)+Inputs!C31</f>
        <v>0</v>
      </c>
      <c r="Q61" s="41">
        <f ca="1">IF(ISNUMBER(OFFSET(Q22,0,-$A8)),OFFSET(Q22,0,-$A8),0)+Inputs!D31</f>
        <v>0</v>
      </c>
      <c r="R61" s="41">
        <f ca="1">IF(ISNUMBER(OFFSET(R22,0,-$A8)),OFFSET(R22,0,-$A8),0)+Inputs!E31</f>
        <v>0</v>
      </c>
      <c r="S61" s="41">
        <f ca="1">IF(ISNUMBER(OFFSET(S22,0,-$A8)),OFFSET(S22,0,-$A8),0)+Inputs!F31</f>
        <v>0</v>
      </c>
      <c r="T61" s="41">
        <f ca="1">IF(ISNUMBER(OFFSET(T22,0,-$A8)),OFFSET(T22,0,-$A8),0)+Inputs!G31</f>
        <v>0</v>
      </c>
      <c r="U61" s="41">
        <f ca="1">IF(ISNUMBER(OFFSET(U22,0,-$A8)),OFFSET(U22,0,-$A8),0)+Inputs!H31</f>
        <v>0</v>
      </c>
      <c r="V61" s="41">
        <f ca="1">IF(ISNUMBER(OFFSET(V22,0,-$A8)),OFFSET(V22,0,-$A8),0)+Inputs!I31</f>
        <v>200</v>
      </c>
      <c r="W61" s="41">
        <f ca="1">IF(ISNUMBER(OFFSET(W22,0,-$A8)),OFFSET(W22,0,-$A8),0)+Inputs!J31</f>
        <v>0</v>
      </c>
      <c r="X61" s="20">
        <f ca="1">IF(ISNUMBER(OFFSET(X22,0,-$A8)),OFFSET(X22,0,-$A8),0)+Inputs!K31</f>
        <v>0</v>
      </c>
      <c r="Y61" s="20">
        <f ca="1">IF(ISNUMBER(OFFSET(Y22,0,-$A8)),OFFSET(Y22,0,-$A8),0)+Inputs!L31</f>
        <v>200</v>
      </c>
    </row>
    <row r="62" spans="2:25" ht="15.5" x14ac:dyDescent="0.35">
      <c r="B62" s="42" t="s">
        <v>3</v>
      </c>
      <c r="C62" s="42">
        <f ca="1">IF(ISNUMBER(OFFSET(C23,0,-$A9)),OFFSET(C23,0,-$A9),0)</f>
        <v>0</v>
      </c>
      <c r="D62" s="42">
        <f ca="1">IF(ISNUMBER(OFFSET(D23,0,-$A9)),OFFSET(D23,0,-$A9),0)+Inputs!C32</f>
        <v>0</v>
      </c>
      <c r="E62" s="42">
        <f ca="1">IF(ISNUMBER(OFFSET(E23,0,-$A9)),OFFSET(E23,0,-$A9),0)+Inputs!D32</f>
        <v>0</v>
      </c>
      <c r="F62" s="42">
        <f ca="1">IF(ISNUMBER(OFFSET(F23,0,-$A9)),OFFSET(F23,0,-$A9),0)+Inputs!E32</f>
        <v>0</v>
      </c>
      <c r="G62" s="42">
        <f ca="1">IF(ISNUMBER(OFFSET(G23,0,-$A9)),OFFSET(G23,0,-$A9),0)+Inputs!F32</f>
        <v>0</v>
      </c>
      <c r="H62" s="42">
        <f ca="1">IF(ISNUMBER(OFFSET(H23,0,-$A9)),OFFSET(H23,0,-$A9),0)+Inputs!G32</f>
        <v>0</v>
      </c>
      <c r="I62" s="42">
        <f ca="1">IF(ISNUMBER(OFFSET(I23,0,-$A9)),OFFSET(I23,0,-$A9),0)+Inputs!H32</f>
        <v>1000</v>
      </c>
      <c r="J62" s="42">
        <f ca="1">IF(ISNUMBER(OFFSET(J23,0,-$A9)),OFFSET(J23,0,-$A9),0)+Inputs!I32</f>
        <v>0</v>
      </c>
      <c r="K62" s="42">
        <f ca="1">IF(ISNUMBER(OFFSET(K23,0,-$A9)),OFFSET(K23,0,-$A9),0)+Inputs!J32</f>
        <v>0</v>
      </c>
      <c r="L62" s="20">
        <f ca="1">IF(ISNUMBER(OFFSET(L23,0,-$A15)),OFFSET(L23,0,-$A15),0)+Inputs!K32</f>
        <v>0</v>
      </c>
      <c r="M62" s="20">
        <f ca="1">IF(ISNUMBER(OFFSET(M23,0,-$A15)),OFFSET(M23,0,-$A15),0)+Inputs!L32</f>
        <v>0</v>
      </c>
      <c r="N62" s="42" t="s">
        <v>3</v>
      </c>
      <c r="O62" s="42">
        <f ca="1">IF(ISNUMBER(OFFSET(O23,0,-$A9)),OFFSET(O23,0,-$A9),0)</f>
        <v>0</v>
      </c>
      <c r="P62" s="42">
        <f ca="1">IF(ISNUMBER(OFFSET(P23,0,-$A9)),OFFSET(P23,0,-$A9),0)+Inputs!O32</f>
        <v>0</v>
      </c>
      <c r="Q62" s="42">
        <f ca="1">IF(ISNUMBER(OFFSET(Q23,0,-$A9)),OFFSET(Q23,0,-$A9),0)+Inputs!P32</f>
        <v>0</v>
      </c>
      <c r="R62" s="42">
        <f ca="1">IF(ISNUMBER(OFFSET(R23,0,-$A9)),OFFSET(R23,0,-$A9),0)+Inputs!Q32</f>
        <v>0</v>
      </c>
      <c r="S62" s="42">
        <f ca="1">IF(ISNUMBER(OFFSET(S23,0,-$A9)),OFFSET(S23,0,-$A9),0)+Inputs!R32</f>
        <v>0</v>
      </c>
      <c r="T62" s="42">
        <f ca="1">IF(ISNUMBER(OFFSET(T23,0,-$A9)),OFFSET(T23,0,-$A9),0)+Inputs!S32</f>
        <v>0</v>
      </c>
      <c r="U62" s="42">
        <f ca="1">IF(ISNUMBER(OFFSET(U23,0,-$A9)),OFFSET(U23,0,-$A9),0)+Inputs!T32</f>
        <v>1000</v>
      </c>
      <c r="V62" s="42">
        <f ca="1">IF(ISNUMBER(OFFSET(V23,0,-$A9)),OFFSET(V23,0,-$A9),0)+Inputs!U32</f>
        <v>0</v>
      </c>
      <c r="W62" s="42">
        <f ca="1">IF(ISNUMBER(OFFSET(W23,0,-$A9)),OFFSET(W23,0,-$A9),0)+Inputs!V32</f>
        <v>0</v>
      </c>
      <c r="X62" s="20">
        <f ca="1">IF(ISNUMBER(OFFSET(X23,0,-$A15)),OFFSET(X23,0,-$A15),0)+Inputs!K32</f>
        <v>0</v>
      </c>
      <c r="Y62" s="20">
        <f ca="1">IF(ISNUMBER(OFFSET(Y23,0,-$A15)),OFFSET(Y23,0,-$A15),0)+Inputs!L32</f>
        <v>0</v>
      </c>
    </row>
  </sheetData>
  <mergeCells count="13">
    <mergeCell ref="D18:K18"/>
    <mergeCell ref="D41:K41"/>
    <mergeCell ref="D4:K4"/>
    <mergeCell ref="D57:K57"/>
    <mergeCell ref="P41:W41"/>
    <mergeCell ref="P18:W18"/>
    <mergeCell ref="P57:W57"/>
    <mergeCell ref="D49:K49"/>
    <mergeCell ref="P49:W49"/>
    <mergeCell ref="D26:K26"/>
    <mergeCell ref="P26:W26"/>
    <mergeCell ref="D13:K13"/>
    <mergeCell ref="P13:W13"/>
  </mergeCells>
  <hyperlinks>
    <hyperlink ref="B34" location="DRP_vs_ROP!B44" display="- Inventory at DCs" xr:uid="{00000000-0004-0000-0600-000000000000}"/>
    <hyperlink ref="B35" location="DRP_vs_ROP!B52" display="- Inventory in-transit" xr:uid="{00000000-0004-0000-0600-000001000000}"/>
    <hyperlink ref="B36" location="DRP_vs_ROP!B60" display="- Order receipts" xr:uid="{00000000-0004-0000-0600-000002000000}"/>
    <hyperlink ref="B41" location="DRP_vs_ROP!A14" display="BACK to top" xr:uid="{00000000-0004-0000-0600-000003000000}"/>
    <hyperlink ref="N41" location="DRP_vs_ROP!A14" display="BACK to top" xr:uid="{00000000-0004-0000-0600-000004000000}"/>
    <hyperlink ref="N49" location="DRP_vs_ROP!A14" display="BACK to top" xr:uid="{00000000-0004-0000-0600-000005000000}"/>
    <hyperlink ref="B49" location="DRP_vs_ROP!A14" display="BACK to top" xr:uid="{00000000-0004-0000-0600-000006000000}"/>
    <hyperlink ref="B57" location="DRP_vs_ROP!A14" display="BACK to top" xr:uid="{00000000-0004-0000-0600-000007000000}"/>
    <hyperlink ref="N57" location="DRP_vs_ROP!A14" display="BACK to top" xr:uid="{00000000-0004-0000-0600-000008000000}"/>
  </hyperlink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F109"/>
  <sheetViews>
    <sheetView zoomScaleNormal="100" workbookViewId="0">
      <selection activeCell="B2" sqref="B2"/>
    </sheetView>
  </sheetViews>
  <sheetFormatPr baseColWidth="10" defaultColWidth="8.90625" defaultRowHeight="14.5" x14ac:dyDescent="0.35"/>
  <cols>
    <col min="2" max="2" width="9.54296875" customWidth="1"/>
    <col min="5" max="6" width="9" style="17"/>
    <col min="9" max="9" width="9.08984375" style="37"/>
    <col min="10" max="11" width="8.81640625" style="37" customWidth="1"/>
    <col min="12" max="24" width="8.81640625" customWidth="1"/>
    <col min="25" max="25" width="23.54296875" customWidth="1"/>
    <col min="28" max="28" width="2.54296875" customWidth="1"/>
  </cols>
  <sheetData>
    <row r="1" spans="1:32" ht="21" x14ac:dyDescent="0.5">
      <c r="B1" s="21" t="s">
        <v>67</v>
      </c>
      <c r="J1" s="63" t="s">
        <v>68</v>
      </c>
    </row>
    <row r="2" spans="1:32" s="60" customFormat="1" ht="14" customHeight="1" x14ac:dyDescent="0.5">
      <c r="B2" s="83" t="s">
        <v>74</v>
      </c>
      <c r="E2" s="61"/>
      <c r="F2" s="61"/>
      <c r="I2" s="62"/>
      <c r="K2" s="62"/>
    </row>
    <row r="3" spans="1:32" x14ac:dyDescent="0.35">
      <c r="C3" s="79" t="s">
        <v>66</v>
      </c>
      <c r="D3" s="80"/>
      <c r="E3" s="81" t="s">
        <v>41</v>
      </c>
      <c r="F3" s="80"/>
      <c r="G3" s="79" t="s">
        <v>44</v>
      </c>
      <c r="H3" s="80"/>
      <c r="K3" s="44" t="str">
        <f>C3</f>
        <v>Backlog quantities</v>
      </c>
      <c r="L3" s="54"/>
      <c r="M3" s="55" t="str">
        <f>E3</f>
        <v>Average inventory</v>
      </c>
      <c r="N3" s="54"/>
      <c r="O3" s="56" t="str">
        <f>G3</f>
        <v>Number of order</v>
      </c>
      <c r="P3" s="54"/>
      <c r="Z3" t="str">
        <f>E3</f>
        <v>Average inventory</v>
      </c>
      <c r="AC3" t="s">
        <v>49</v>
      </c>
      <c r="AD3" t="str">
        <f>Z3</f>
        <v>Average inventory</v>
      </c>
      <c r="AE3" t="s">
        <v>31</v>
      </c>
      <c r="AF3" t="s">
        <v>37</v>
      </c>
    </row>
    <row r="4" spans="1:32" x14ac:dyDescent="0.35">
      <c r="C4" s="82" t="s">
        <v>31</v>
      </c>
      <c r="D4" s="82" t="s">
        <v>37</v>
      </c>
      <c r="E4" s="82" t="s">
        <v>31</v>
      </c>
      <c r="F4" s="82" t="s">
        <v>37</v>
      </c>
      <c r="G4" s="82" t="s">
        <v>31</v>
      </c>
      <c r="H4" s="82" t="s">
        <v>37</v>
      </c>
      <c r="K4" s="64" t="s">
        <v>31</v>
      </c>
      <c r="L4" s="67" t="s">
        <v>37</v>
      </c>
      <c r="M4" s="64" t="s">
        <v>31</v>
      </c>
      <c r="N4" s="67" t="s">
        <v>37</v>
      </c>
      <c r="O4" s="64" t="s">
        <v>31</v>
      </c>
      <c r="P4" s="67" t="s">
        <v>37</v>
      </c>
      <c r="Z4" t="s">
        <v>46</v>
      </c>
      <c r="AA4" s="17">
        <f>MIN($E$10:$F$109)</f>
        <v>2440.8888888888887</v>
      </c>
      <c r="AC4">
        <v>1</v>
      </c>
      <c r="AD4" s="17">
        <f>AA4</f>
        <v>2440.8888888888887</v>
      </c>
      <c r="AE4">
        <f t="array" ref="AE4:AE13">FREQUENCY(E10:E109,$AD$4:$AD$13)</f>
        <v>1</v>
      </c>
      <c r="AF4">
        <f t="array" ref="AF4:AF13">FREQUENCY(F10:F109,$AD$4:$AD$13)</f>
        <v>0</v>
      </c>
    </row>
    <row r="5" spans="1:32" x14ac:dyDescent="0.35">
      <c r="B5" s="77" t="s">
        <v>0</v>
      </c>
      <c r="C5" s="78">
        <f ca="1">-1*SUMIF(Flowcasting_vs_ROP!C43:K43,"&lt;0")</f>
        <v>0</v>
      </c>
      <c r="D5" s="78">
        <f ca="1">-1*SUMIF(Flowcasting_vs_ROP!O43:W43,"&lt;0")</f>
        <v>0</v>
      </c>
      <c r="E5" s="78">
        <f ca="1">AVERAGE(Flowcasting_vs_ROP!C28:K28)</f>
        <v>412.77777777777777</v>
      </c>
      <c r="F5" s="78">
        <f ca="1">AVERAGE(Flowcasting_vs_ROP!O28:W28)</f>
        <v>490.55555555555554</v>
      </c>
      <c r="G5" s="78">
        <f ca="1">COUNTIF(Flowcasting_vs_ROP!C20:K20,"&gt;0")</f>
        <v>1</v>
      </c>
      <c r="H5" s="78">
        <f ca="1">COUNTIF(Flowcasting_vs_ROP!O20:W20,"&gt;0")</f>
        <v>2</v>
      </c>
      <c r="I5" s="38"/>
      <c r="J5" s="57" t="s">
        <v>46</v>
      </c>
      <c r="K5" s="52">
        <f>MIN(C$10:C$109)</f>
        <v>0</v>
      </c>
      <c r="L5" s="52">
        <f>MIN(D$10:D$109)</f>
        <v>0</v>
      </c>
      <c r="M5" s="52">
        <f t="shared" ref="M5:P5" si="0">MIN(E$10:E$109)</f>
        <v>2440.8888888888887</v>
      </c>
      <c r="N5" s="52">
        <f t="shared" si="0"/>
        <v>2442.3333333333335</v>
      </c>
      <c r="O5" s="52">
        <f t="shared" si="0"/>
        <v>5</v>
      </c>
      <c r="P5" s="52">
        <f t="shared" si="0"/>
        <v>8</v>
      </c>
      <c r="Q5" s="38"/>
      <c r="T5" s="38"/>
      <c r="U5" s="38"/>
      <c r="V5" s="38"/>
      <c r="Z5" t="s">
        <v>47</v>
      </c>
      <c r="AA5" s="17">
        <f>MAX($E$10:$F$109)+0.01</f>
        <v>2553.8988888888889</v>
      </c>
      <c r="AC5">
        <v>2</v>
      </c>
      <c r="AD5" s="17">
        <f t="shared" ref="AD5:AD13" si="1">MIN(AD4+$AA$7,$AA$5)</f>
        <v>2453.8888888888887</v>
      </c>
      <c r="AE5">
        <v>0</v>
      </c>
      <c r="AF5">
        <v>1</v>
      </c>
    </row>
    <row r="6" spans="1:32" x14ac:dyDescent="0.35">
      <c r="B6" s="77" t="s">
        <v>2</v>
      </c>
      <c r="C6" s="78">
        <f ca="1">-1*SUMIF(Flowcasting_vs_ROP!C44:K44,"&lt;0")</f>
        <v>0</v>
      </c>
      <c r="D6" s="78">
        <f ca="1">-1*SUMIF(Flowcasting_vs_ROP!O44:W44,"&lt;0")</f>
        <v>0</v>
      </c>
      <c r="E6" s="78">
        <f ca="1">AVERAGE(Flowcasting_vs_ROP!C29:K29)</f>
        <v>412</v>
      </c>
      <c r="F6" s="78">
        <f ca="1">AVERAGE(Flowcasting_vs_ROP!O29:W29)</f>
        <v>500.88888888888891</v>
      </c>
      <c r="G6" s="78">
        <f ca="1">COUNTIF(Flowcasting_vs_ROP!C21:K21,"&gt;0")</f>
        <v>1</v>
      </c>
      <c r="H6" s="78">
        <f ca="1">COUNTIF(Flowcasting_vs_ROP!O21:W21,"&gt;0")</f>
        <v>2</v>
      </c>
      <c r="I6" s="38"/>
      <c r="J6" s="58" t="s">
        <v>47</v>
      </c>
      <c r="K6" s="52">
        <f>MAX(C$10:C$109)</f>
        <v>0</v>
      </c>
      <c r="L6" s="52">
        <f>MAX(D$10:D$109)</f>
        <v>43</v>
      </c>
      <c r="M6" s="52">
        <f t="shared" ref="M6:P6" si="2">MAX(E$10:E$109)</f>
        <v>2553.4444444444443</v>
      </c>
      <c r="N6" s="52">
        <f t="shared" si="2"/>
        <v>2553.8888888888887</v>
      </c>
      <c r="O6" s="52">
        <f t="shared" si="2"/>
        <v>5</v>
      </c>
      <c r="P6" s="52">
        <f t="shared" si="2"/>
        <v>8</v>
      </c>
      <c r="Q6" s="38"/>
      <c r="T6" s="38"/>
      <c r="U6" s="38"/>
      <c r="V6" s="38"/>
      <c r="Z6" t="s">
        <v>48</v>
      </c>
      <c r="AA6">
        <v>10</v>
      </c>
      <c r="AC6">
        <v>3</v>
      </c>
      <c r="AD6" s="17">
        <f t="shared" si="1"/>
        <v>2466.8888888888887</v>
      </c>
      <c r="AE6">
        <v>4</v>
      </c>
      <c r="AF6">
        <v>4</v>
      </c>
    </row>
    <row r="7" spans="1:32" x14ac:dyDescent="0.35">
      <c r="B7" s="77" t="s">
        <v>1</v>
      </c>
      <c r="C7" s="78">
        <f ca="1">-1*SUMIF(Flowcasting_vs_ROP!C45:K45,"&lt;0")</f>
        <v>0</v>
      </c>
      <c r="D7" s="78">
        <f ca="1">-1*SUMIF(Flowcasting_vs_ROP!O45:W45,"&lt;0")</f>
        <v>6</v>
      </c>
      <c r="E7" s="78">
        <f ca="1">AVERAGE(Flowcasting_vs_ROP!C30:K30)</f>
        <v>271.22222222222223</v>
      </c>
      <c r="F7" s="78">
        <f ca="1">AVERAGE(Flowcasting_vs_ROP!O30:W30)</f>
        <v>205.22222222222223</v>
      </c>
      <c r="G7" s="78">
        <f ca="1">COUNTIF(Flowcasting_vs_ROP!C22:K22,"&gt;0")</f>
        <v>2</v>
      </c>
      <c r="H7" s="78">
        <f ca="1">COUNTIF(Flowcasting_vs_ROP!O22:W22,"&gt;0")</f>
        <v>2</v>
      </c>
      <c r="I7" s="38"/>
      <c r="J7" s="58" t="s">
        <v>34</v>
      </c>
      <c r="K7" s="52">
        <f>AVERAGE(C$10:C$109)</f>
        <v>0</v>
      </c>
      <c r="L7" s="52">
        <f>AVERAGE(D$10:D$109)</f>
        <v>11.91</v>
      </c>
      <c r="M7" s="52">
        <f t="shared" ref="M7:P7" si="3">AVERAGE(E$10:E$109)</f>
        <v>2498.8833333333323</v>
      </c>
      <c r="N7" s="52">
        <f t="shared" si="3"/>
        <v>2500.2066666666665</v>
      </c>
      <c r="O7" s="52">
        <f t="shared" si="3"/>
        <v>5</v>
      </c>
      <c r="P7" s="52">
        <f t="shared" si="3"/>
        <v>8</v>
      </c>
      <c r="Q7" s="38"/>
      <c r="T7" s="38"/>
      <c r="U7" s="38"/>
      <c r="V7" s="38"/>
      <c r="Z7" t="s">
        <v>50</v>
      </c>
      <c r="AA7">
        <f>MAX(1,ROUND((AA5-AA4)/(AA6-1),0))</f>
        <v>13</v>
      </c>
      <c r="AC7">
        <v>4</v>
      </c>
      <c r="AD7" s="17">
        <f t="shared" si="1"/>
        <v>2479.8888888888887</v>
      </c>
      <c r="AE7">
        <v>17</v>
      </c>
      <c r="AF7">
        <v>15</v>
      </c>
    </row>
    <row r="8" spans="1:32" x14ac:dyDescent="0.35">
      <c r="B8" s="77" t="s">
        <v>3</v>
      </c>
      <c r="C8" s="78">
        <f ca="1">-1*SUMIF(Flowcasting_vs_ROP!C46:K46,"&lt;0")</f>
        <v>0</v>
      </c>
      <c r="D8" s="78">
        <f ca="1">-1*SUMIF(Flowcasting_vs_ROP!O46:W46,"&lt;0")</f>
        <v>0</v>
      </c>
      <c r="E8" s="78">
        <f ca="1">AVERAGE(Flowcasting_vs_ROP!C31:K31)</f>
        <v>1424.1111111111111</v>
      </c>
      <c r="F8" s="78">
        <f ca="1">AVERAGE(Flowcasting_vs_ROP!O31:W31)</f>
        <v>1324.1111111111111</v>
      </c>
      <c r="G8" s="78">
        <f ca="1">COUNTIF(Flowcasting_vs_ROP!C23:K23,"&gt;0")</f>
        <v>1</v>
      </c>
      <c r="H8" s="78">
        <f ca="1">COUNTIF(Flowcasting_vs_ROP!O23:W23,"&gt;0")</f>
        <v>2</v>
      </c>
      <c r="I8" s="38"/>
      <c r="J8" s="59" t="s">
        <v>65</v>
      </c>
      <c r="K8" s="53">
        <f>STDEV(C$10:C$109)</f>
        <v>0</v>
      </c>
      <c r="L8" s="53">
        <f>STDEV(D$10:D$109)</f>
        <v>9.772249929615425</v>
      </c>
      <c r="M8" s="53">
        <f t="shared" ref="M8:P8" si="4">STDEV(E$10:E$109)</f>
        <v>23.050205591332979</v>
      </c>
      <c r="N8" s="53">
        <f t="shared" si="4"/>
        <v>22.920358108294138</v>
      </c>
      <c r="O8" s="53">
        <f t="shared" si="4"/>
        <v>0</v>
      </c>
      <c r="P8" s="53">
        <f t="shared" si="4"/>
        <v>0</v>
      </c>
      <c r="Q8" s="38"/>
      <c r="T8" s="38"/>
      <c r="U8" s="38"/>
      <c r="V8" s="38"/>
      <c r="AC8">
        <v>5</v>
      </c>
      <c r="AD8" s="17">
        <f t="shared" si="1"/>
        <v>2492.8888888888887</v>
      </c>
      <c r="AE8">
        <v>22</v>
      </c>
      <c r="AF8">
        <v>23</v>
      </c>
    </row>
    <row r="9" spans="1:32" x14ac:dyDescent="0.35">
      <c r="B9" s="69" t="s">
        <v>45</v>
      </c>
      <c r="C9" s="70">
        <f t="shared" ref="C9:H9" ca="1" si="5">SUM(C5:C8)</f>
        <v>0</v>
      </c>
      <c r="D9" s="70">
        <f t="shared" ca="1" si="5"/>
        <v>6</v>
      </c>
      <c r="E9" s="71">
        <f t="shared" ca="1" si="5"/>
        <v>2520.1111111111113</v>
      </c>
      <c r="F9" s="71">
        <f t="shared" ca="1" si="5"/>
        <v>2520.7777777777778</v>
      </c>
      <c r="G9" s="71">
        <f t="shared" ca="1" si="5"/>
        <v>5</v>
      </c>
      <c r="H9" s="72">
        <f t="shared" ca="1" si="5"/>
        <v>8</v>
      </c>
      <c r="I9" s="38"/>
      <c r="J9" s="38"/>
      <c r="K9" s="38"/>
      <c r="AC9">
        <v>6</v>
      </c>
      <c r="AD9" s="17">
        <f t="shared" si="1"/>
        <v>2505.8888888888887</v>
      </c>
      <c r="AE9">
        <v>18</v>
      </c>
      <c r="AF9">
        <v>18</v>
      </c>
    </row>
    <row r="10" spans="1:32" x14ac:dyDescent="0.35">
      <c r="A10" t="s">
        <v>71</v>
      </c>
      <c r="B10" s="65">
        <v>1</v>
      </c>
      <c r="C10" s="65">
        <f t="dataTable" ref="C10:H109" dt2D="0" dtr="0" r1="A1" ca="1"/>
        <v>0</v>
      </c>
      <c r="D10" s="65">
        <v>18</v>
      </c>
      <c r="E10" s="66">
        <v>2535.2222222222226</v>
      </c>
      <c r="F10" s="66">
        <v>2537.2222222222222</v>
      </c>
      <c r="G10" s="65">
        <v>5</v>
      </c>
      <c r="H10" s="65">
        <v>8</v>
      </c>
      <c r="AC10">
        <v>7</v>
      </c>
      <c r="AD10" s="17">
        <f t="shared" si="1"/>
        <v>2518.8888888888887</v>
      </c>
      <c r="AE10">
        <v>19</v>
      </c>
      <c r="AF10">
        <v>19</v>
      </c>
    </row>
    <row r="11" spans="1:32" x14ac:dyDescent="0.35">
      <c r="B11" s="65">
        <v>2</v>
      </c>
      <c r="C11" s="65">
        <v>0</v>
      </c>
      <c r="D11" s="65">
        <v>4</v>
      </c>
      <c r="E11" s="66">
        <v>2553.4444444444443</v>
      </c>
      <c r="F11" s="66">
        <v>2553.8888888888887</v>
      </c>
      <c r="G11" s="65">
        <v>5</v>
      </c>
      <c r="H11" s="65">
        <v>8</v>
      </c>
      <c r="AC11">
        <v>8</v>
      </c>
      <c r="AD11" s="17">
        <f t="shared" si="1"/>
        <v>2531.8888888888887</v>
      </c>
      <c r="AE11">
        <v>9</v>
      </c>
      <c r="AF11">
        <v>10</v>
      </c>
    </row>
    <row r="12" spans="1:32" x14ac:dyDescent="0.35">
      <c r="B12" s="65">
        <v>3</v>
      </c>
      <c r="C12" s="65">
        <v>0</v>
      </c>
      <c r="D12" s="65">
        <v>2</v>
      </c>
      <c r="E12" s="66">
        <v>2484.333333333333</v>
      </c>
      <c r="F12" s="66">
        <v>2484.5555555555557</v>
      </c>
      <c r="G12" s="65">
        <v>5</v>
      </c>
      <c r="H12" s="65">
        <v>8</v>
      </c>
      <c r="AC12">
        <v>9</v>
      </c>
      <c r="AD12" s="17">
        <f t="shared" si="1"/>
        <v>2544.8888888888887</v>
      </c>
      <c r="AE12">
        <v>6</v>
      </c>
      <c r="AF12">
        <v>6</v>
      </c>
    </row>
    <row r="13" spans="1:32" x14ac:dyDescent="0.35">
      <c r="B13" s="65">
        <v>4</v>
      </c>
      <c r="C13" s="65">
        <v>0</v>
      </c>
      <c r="D13" s="65">
        <v>22</v>
      </c>
      <c r="E13" s="66">
        <v>2507.333333333333</v>
      </c>
      <c r="F13" s="66">
        <v>2509.7777777777774</v>
      </c>
      <c r="G13" s="65">
        <v>5</v>
      </c>
      <c r="H13" s="65">
        <v>8</v>
      </c>
      <c r="AC13">
        <v>10</v>
      </c>
      <c r="AD13" s="17">
        <f t="shared" si="1"/>
        <v>2553.8988888888889</v>
      </c>
      <c r="AE13">
        <v>4</v>
      </c>
      <c r="AF13">
        <v>4</v>
      </c>
    </row>
    <row r="14" spans="1:32" x14ac:dyDescent="0.35">
      <c r="B14" s="65">
        <v>5</v>
      </c>
      <c r="C14" s="65">
        <v>0</v>
      </c>
      <c r="D14" s="65">
        <v>0</v>
      </c>
      <c r="E14" s="66">
        <v>2551.2222222222226</v>
      </c>
      <c r="F14" s="66">
        <v>2551.2222222222222</v>
      </c>
      <c r="G14" s="65">
        <v>5</v>
      </c>
      <c r="H14" s="65">
        <v>8</v>
      </c>
    </row>
    <row r="15" spans="1:32" x14ac:dyDescent="0.35">
      <c r="B15" s="65">
        <v>6</v>
      </c>
      <c r="C15" s="65">
        <v>0</v>
      </c>
      <c r="D15" s="65">
        <v>23</v>
      </c>
      <c r="E15" s="66">
        <v>2461.2222222222222</v>
      </c>
      <c r="F15" s="66">
        <v>2463.7777777777778</v>
      </c>
      <c r="G15" s="65">
        <v>5</v>
      </c>
      <c r="H15" s="65">
        <v>8</v>
      </c>
    </row>
    <row r="16" spans="1:32" x14ac:dyDescent="0.35">
      <c r="B16" s="65">
        <v>7</v>
      </c>
      <c r="C16" s="65">
        <v>0</v>
      </c>
      <c r="D16" s="65">
        <v>0</v>
      </c>
      <c r="E16" s="66">
        <v>2531.7777777777778</v>
      </c>
      <c r="F16" s="66">
        <v>2531.7777777777778</v>
      </c>
      <c r="G16" s="65">
        <v>5</v>
      </c>
      <c r="H16" s="65">
        <v>8</v>
      </c>
      <c r="Z16" t="str">
        <f>C3</f>
        <v>Backlog quantities</v>
      </c>
      <c r="AC16" t="s">
        <v>49</v>
      </c>
      <c r="AD16" t="str">
        <f>Z16</f>
        <v>Backlog quantities</v>
      </c>
      <c r="AE16" t="s">
        <v>31</v>
      </c>
      <c r="AF16" t="s">
        <v>37</v>
      </c>
    </row>
    <row r="17" spans="2:32" x14ac:dyDescent="0.35">
      <c r="B17" s="65">
        <v>8</v>
      </c>
      <c r="C17" s="65">
        <v>0</v>
      </c>
      <c r="D17" s="65">
        <v>13</v>
      </c>
      <c r="E17" s="66">
        <v>2440.8888888888887</v>
      </c>
      <c r="F17" s="66">
        <v>2442.3333333333335</v>
      </c>
      <c r="G17" s="65">
        <v>5</v>
      </c>
      <c r="H17" s="65">
        <v>8</v>
      </c>
      <c r="Z17" t="s">
        <v>46</v>
      </c>
      <c r="AA17">
        <f>MIN($C$10:$D$109)</f>
        <v>0</v>
      </c>
      <c r="AC17">
        <v>1</v>
      </c>
      <c r="AD17" s="17">
        <f>AA17</f>
        <v>0</v>
      </c>
      <c r="AE17">
        <f t="array" ref="AE17:AE26">FREQUENCY(C10:C109,$AD$17:$AD$26)</f>
        <v>100</v>
      </c>
      <c r="AF17">
        <f t="array" ref="AF17:AF26">FREQUENCY(D10:D109,$AD$17:$AD$26)</f>
        <v>15</v>
      </c>
    </row>
    <row r="18" spans="2:32" x14ac:dyDescent="0.35">
      <c r="B18" s="65">
        <v>9</v>
      </c>
      <c r="C18" s="65">
        <v>0</v>
      </c>
      <c r="D18" s="65">
        <v>0</v>
      </c>
      <c r="E18" s="66">
        <v>2488.4444444444443</v>
      </c>
      <c r="F18" s="66">
        <v>2488.4444444444443</v>
      </c>
      <c r="G18" s="65">
        <v>5</v>
      </c>
      <c r="H18" s="65">
        <v>8</v>
      </c>
      <c r="Z18" t="s">
        <v>47</v>
      </c>
      <c r="AA18">
        <f>MAX($C$10:$D$109)+0.01</f>
        <v>43.01</v>
      </c>
      <c r="AC18">
        <v>2</v>
      </c>
      <c r="AD18" s="17">
        <f t="shared" ref="AD18:AD26" si="6">MIN(AD17+$AA$20,$AA$18)</f>
        <v>5</v>
      </c>
      <c r="AE18">
        <v>0</v>
      </c>
      <c r="AF18">
        <v>15</v>
      </c>
    </row>
    <row r="19" spans="2:32" x14ac:dyDescent="0.35">
      <c r="B19" s="65">
        <v>10</v>
      </c>
      <c r="C19" s="65">
        <v>0</v>
      </c>
      <c r="D19" s="65">
        <v>25</v>
      </c>
      <c r="E19" s="66">
        <v>2485.666666666667</v>
      </c>
      <c r="F19" s="66">
        <v>2488.4444444444443</v>
      </c>
      <c r="G19" s="65">
        <v>5</v>
      </c>
      <c r="H19" s="65">
        <v>8</v>
      </c>
      <c r="Z19" t="s">
        <v>48</v>
      </c>
      <c r="AA19">
        <v>10</v>
      </c>
      <c r="AC19">
        <v>3</v>
      </c>
      <c r="AD19" s="17">
        <f t="shared" si="6"/>
        <v>10</v>
      </c>
      <c r="AE19">
        <v>0</v>
      </c>
      <c r="AF19">
        <v>23</v>
      </c>
    </row>
    <row r="20" spans="2:32" x14ac:dyDescent="0.35">
      <c r="B20" s="65">
        <v>11</v>
      </c>
      <c r="C20" s="65">
        <v>0</v>
      </c>
      <c r="D20" s="65">
        <v>9</v>
      </c>
      <c r="E20" s="66">
        <v>2536.666666666667</v>
      </c>
      <c r="F20" s="66">
        <v>2537.666666666667</v>
      </c>
      <c r="G20" s="65">
        <v>5</v>
      </c>
      <c r="H20" s="65">
        <v>8</v>
      </c>
      <c r="Z20" t="s">
        <v>50</v>
      </c>
      <c r="AA20">
        <f>MAX(1,ROUND((AA18-AA17)/(AA19-1),0))</f>
        <v>5</v>
      </c>
      <c r="AC20">
        <v>4</v>
      </c>
      <c r="AD20" s="17">
        <f t="shared" si="6"/>
        <v>15</v>
      </c>
      <c r="AE20">
        <v>0</v>
      </c>
      <c r="AF20">
        <v>17</v>
      </c>
    </row>
    <row r="21" spans="2:32" x14ac:dyDescent="0.35">
      <c r="B21" s="65">
        <v>12</v>
      </c>
      <c r="C21" s="65">
        <v>0</v>
      </c>
      <c r="D21" s="65">
        <v>14</v>
      </c>
      <c r="E21" s="66">
        <v>2487.5555555555557</v>
      </c>
      <c r="F21" s="66">
        <v>2489.1111111111113</v>
      </c>
      <c r="G21" s="65">
        <v>5</v>
      </c>
      <c r="H21" s="65">
        <v>8</v>
      </c>
      <c r="AC21">
        <v>5</v>
      </c>
      <c r="AD21" s="17">
        <f t="shared" si="6"/>
        <v>20</v>
      </c>
      <c r="AE21">
        <v>0</v>
      </c>
      <c r="AF21">
        <v>9</v>
      </c>
    </row>
    <row r="22" spans="2:32" x14ac:dyDescent="0.35">
      <c r="B22" s="65">
        <v>13</v>
      </c>
      <c r="C22" s="65">
        <v>0</v>
      </c>
      <c r="D22" s="65">
        <v>3</v>
      </c>
      <c r="E22" s="66">
        <v>2471.1111111111113</v>
      </c>
      <c r="F22" s="66">
        <v>2471.4444444444443</v>
      </c>
      <c r="G22" s="65">
        <v>5</v>
      </c>
      <c r="H22" s="65">
        <v>8</v>
      </c>
      <c r="AC22">
        <v>6</v>
      </c>
      <c r="AD22" s="17">
        <f t="shared" si="6"/>
        <v>25</v>
      </c>
      <c r="AE22">
        <v>0</v>
      </c>
      <c r="AF22">
        <v>10</v>
      </c>
    </row>
    <row r="23" spans="2:32" x14ac:dyDescent="0.35">
      <c r="B23" s="65">
        <v>14</v>
      </c>
      <c r="C23" s="65">
        <v>0</v>
      </c>
      <c r="D23" s="65">
        <v>5</v>
      </c>
      <c r="E23" s="66">
        <v>2486.6666666666665</v>
      </c>
      <c r="F23" s="66">
        <v>2487.2222222222222</v>
      </c>
      <c r="G23" s="65">
        <v>5</v>
      </c>
      <c r="H23" s="65">
        <v>8</v>
      </c>
      <c r="AC23">
        <v>7</v>
      </c>
      <c r="AD23" s="17">
        <f t="shared" si="6"/>
        <v>30</v>
      </c>
      <c r="AE23">
        <v>0</v>
      </c>
      <c r="AF23">
        <v>8</v>
      </c>
    </row>
    <row r="24" spans="2:32" x14ac:dyDescent="0.35">
      <c r="B24" s="65">
        <v>15</v>
      </c>
      <c r="C24" s="65">
        <v>0</v>
      </c>
      <c r="D24" s="65">
        <v>26</v>
      </c>
      <c r="E24" s="66">
        <v>2532.666666666667</v>
      </c>
      <c r="F24" s="66">
        <v>2535.5555555555557</v>
      </c>
      <c r="G24" s="65">
        <v>5</v>
      </c>
      <c r="H24" s="65">
        <v>8</v>
      </c>
      <c r="AC24">
        <v>8</v>
      </c>
      <c r="AD24" s="17">
        <f t="shared" si="6"/>
        <v>35</v>
      </c>
      <c r="AE24">
        <v>0</v>
      </c>
      <c r="AF24">
        <v>1</v>
      </c>
    </row>
    <row r="25" spans="2:32" x14ac:dyDescent="0.35">
      <c r="B25" s="65">
        <v>16</v>
      </c>
      <c r="C25" s="65">
        <v>0</v>
      </c>
      <c r="D25" s="65">
        <v>0</v>
      </c>
      <c r="E25" s="66">
        <v>2526.8888888888887</v>
      </c>
      <c r="F25" s="66">
        <v>2526.8888888888887</v>
      </c>
      <c r="G25" s="65">
        <v>5</v>
      </c>
      <c r="H25" s="65">
        <v>8</v>
      </c>
      <c r="AC25">
        <v>9</v>
      </c>
      <c r="AD25" s="17">
        <f t="shared" si="6"/>
        <v>40</v>
      </c>
      <c r="AE25">
        <v>0</v>
      </c>
      <c r="AF25">
        <v>1</v>
      </c>
    </row>
    <row r="26" spans="2:32" x14ac:dyDescent="0.35">
      <c r="B26" s="65">
        <v>17</v>
      </c>
      <c r="C26" s="65">
        <v>0</v>
      </c>
      <c r="D26" s="65">
        <v>0</v>
      </c>
      <c r="E26" s="66">
        <v>2492.7777777777778</v>
      </c>
      <c r="F26" s="66">
        <v>2492.7777777777774</v>
      </c>
      <c r="G26" s="65">
        <v>5</v>
      </c>
      <c r="H26" s="65">
        <v>8</v>
      </c>
      <c r="AC26">
        <v>10</v>
      </c>
      <c r="AD26" s="17">
        <f t="shared" si="6"/>
        <v>43.01</v>
      </c>
      <c r="AE26">
        <v>0</v>
      </c>
      <c r="AF26">
        <v>1</v>
      </c>
    </row>
    <row r="27" spans="2:32" x14ac:dyDescent="0.35">
      <c r="B27" s="65">
        <v>18</v>
      </c>
      <c r="C27" s="65">
        <v>0</v>
      </c>
      <c r="D27" s="65">
        <v>25</v>
      </c>
      <c r="E27" s="66">
        <v>2509.4444444444443</v>
      </c>
      <c r="F27" s="66">
        <v>2512.2222222222222</v>
      </c>
      <c r="G27" s="65">
        <v>5</v>
      </c>
      <c r="H27" s="65">
        <v>8</v>
      </c>
    </row>
    <row r="28" spans="2:32" x14ac:dyDescent="0.35">
      <c r="B28" s="65">
        <v>19</v>
      </c>
      <c r="C28" s="65">
        <v>0</v>
      </c>
      <c r="D28" s="65">
        <v>11</v>
      </c>
      <c r="E28" s="66">
        <v>2502.2222222222222</v>
      </c>
      <c r="F28" s="66">
        <v>2503.4444444444443</v>
      </c>
      <c r="G28" s="65">
        <v>5</v>
      </c>
      <c r="H28" s="65">
        <v>8</v>
      </c>
    </row>
    <row r="29" spans="2:32" x14ac:dyDescent="0.35">
      <c r="B29" s="65">
        <v>20</v>
      </c>
      <c r="C29" s="65">
        <v>0</v>
      </c>
      <c r="D29" s="65">
        <v>21</v>
      </c>
      <c r="E29" s="66">
        <v>2509.5555555555557</v>
      </c>
      <c r="F29" s="66">
        <v>2511.8888888888887</v>
      </c>
      <c r="G29" s="65">
        <v>5</v>
      </c>
      <c r="H29" s="65">
        <v>8</v>
      </c>
      <c r="Z29" t="str">
        <f>G3</f>
        <v>Number of order</v>
      </c>
      <c r="AC29" t="s">
        <v>49</v>
      </c>
      <c r="AD29" t="str">
        <f>Z29</f>
        <v>Number of order</v>
      </c>
      <c r="AE29" t="s">
        <v>31</v>
      </c>
      <c r="AF29" t="s">
        <v>37</v>
      </c>
    </row>
    <row r="30" spans="2:32" x14ac:dyDescent="0.35">
      <c r="B30" s="65">
        <v>21</v>
      </c>
      <c r="C30" s="65">
        <v>0</v>
      </c>
      <c r="D30" s="65">
        <v>3</v>
      </c>
      <c r="E30" s="66">
        <v>2499.7777777777778</v>
      </c>
      <c r="F30" s="66">
        <v>2500.1111111111113</v>
      </c>
      <c r="G30" s="65">
        <v>5</v>
      </c>
      <c r="H30" s="65">
        <v>8</v>
      </c>
      <c r="Z30" t="s">
        <v>46</v>
      </c>
      <c r="AA30" s="17">
        <f>MIN($G$10:$H$109)</f>
        <v>5</v>
      </c>
      <c r="AC30">
        <v>1</v>
      </c>
      <c r="AD30" s="19">
        <f>AA30</f>
        <v>5</v>
      </c>
      <c r="AE30">
        <f t="array" ref="AE30:AE39">FREQUENCY(G10:G109,$AD$30:$AD$39)</f>
        <v>100</v>
      </c>
      <c r="AF30">
        <f t="array" ref="AF30:AF39">FREQUENCY(H10:H109,$AD$30:$AD$39)</f>
        <v>0</v>
      </c>
    </row>
    <row r="31" spans="2:32" x14ac:dyDescent="0.35">
      <c r="B31" s="65">
        <v>22</v>
      </c>
      <c r="C31" s="65">
        <v>0</v>
      </c>
      <c r="D31" s="65">
        <v>1</v>
      </c>
      <c r="E31" s="66">
        <v>2493.1111111111113</v>
      </c>
      <c r="F31" s="66">
        <v>2493.2222222222222</v>
      </c>
      <c r="G31" s="65">
        <v>5</v>
      </c>
      <c r="H31" s="65">
        <v>8</v>
      </c>
      <c r="Z31" t="s">
        <v>47</v>
      </c>
      <c r="AA31" s="17">
        <f>MAX($G$10:$H$109)+0.01</f>
        <v>8.01</v>
      </c>
      <c r="AC31">
        <v>2</v>
      </c>
      <c r="AD31" s="19">
        <f>MIN(AD30+$AA$33,$AA$31)</f>
        <v>5.3344444444444443</v>
      </c>
      <c r="AE31">
        <v>0</v>
      </c>
      <c r="AF31">
        <v>0</v>
      </c>
    </row>
    <row r="32" spans="2:32" x14ac:dyDescent="0.35">
      <c r="B32" s="65">
        <v>23</v>
      </c>
      <c r="C32" s="65">
        <v>0</v>
      </c>
      <c r="D32" s="65">
        <v>8</v>
      </c>
      <c r="E32" s="66">
        <v>2470.1111111111113</v>
      </c>
      <c r="F32" s="66">
        <v>2471</v>
      </c>
      <c r="G32" s="65">
        <v>5</v>
      </c>
      <c r="H32" s="65">
        <v>8</v>
      </c>
      <c r="Z32" t="s">
        <v>48</v>
      </c>
      <c r="AA32">
        <v>10</v>
      </c>
      <c r="AC32">
        <v>3</v>
      </c>
      <c r="AD32" s="19">
        <f t="shared" ref="AD32:AD38" si="7">MIN(AD31+$AA$33,$AA$31)</f>
        <v>5.6688888888888886</v>
      </c>
      <c r="AE32">
        <v>0</v>
      </c>
      <c r="AF32">
        <v>0</v>
      </c>
    </row>
    <row r="33" spans="2:32" x14ac:dyDescent="0.35">
      <c r="B33" s="65">
        <v>24</v>
      </c>
      <c r="C33" s="65">
        <v>0</v>
      </c>
      <c r="D33" s="65">
        <v>14</v>
      </c>
      <c r="E33" s="66">
        <v>2476.666666666667</v>
      </c>
      <c r="F33" s="66">
        <v>2478.2222222222222</v>
      </c>
      <c r="G33" s="65">
        <v>5</v>
      </c>
      <c r="H33" s="65">
        <v>8</v>
      </c>
      <c r="Z33" t="s">
        <v>50</v>
      </c>
      <c r="AA33" s="19">
        <f>(AA31-AA30)/(AA32-1)</f>
        <v>0.33444444444444443</v>
      </c>
      <c r="AC33">
        <v>4</v>
      </c>
      <c r="AD33" s="19">
        <f t="shared" si="7"/>
        <v>6.003333333333333</v>
      </c>
      <c r="AE33">
        <v>0</v>
      </c>
      <c r="AF33">
        <v>0</v>
      </c>
    </row>
    <row r="34" spans="2:32" x14ac:dyDescent="0.35">
      <c r="B34" s="65">
        <v>25</v>
      </c>
      <c r="C34" s="65">
        <v>0</v>
      </c>
      <c r="D34" s="65">
        <v>15</v>
      </c>
      <c r="E34" s="66">
        <v>2489.5555555555557</v>
      </c>
      <c r="F34" s="66">
        <v>2491.2222222222222</v>
      </c>
      <c r="G34" s="65">
        <v>5</v>
      </c>
      <c r="H34" s="65">
        <v>8</v>
      </c>
      <c r="AC34">
        <v>5</v>
      </c>
      <c r="AD34" s="19">
        <f t="shared" si="7"/>
        <v>6.3377777777777773</v>
      </c>
      <c r="AE34">
        <v>0</v>
      </c>
      <c r="AF34">
        <v>0</v>
      </c>
    </row>
    <row r="35" spans="2:32" x14ac:dyDescent="0.35">
      <c r="B35" s="65">
        <v>26</v>
      </c>
      <c r="C35" s="65">
        <v>0</v>
      </c>
      <c r="D35" s="65">
        <v>17</v>
      </c>
      <c r="E35" s="66">
        <v>2476.8888888888887</v>
      </c>
      <c r="F35" s="66">
        <v>2478.7777777777774</v>
      </c>
      <c r="G35" s="65">
        <v>5</v>
      </c>
      <c r="H35" s="65">
        <v>8</v>
      </c>
      <c r="AC35">
        <v>6</v>
      </c>
      <c r="AD35" s="19">
        <f t="shared" si="7"/>
        <v>6.6722222222222216</v>
      </c>
      <c r="AE35">
        <v>0</v>
      </c>
      <c r="AF35">
        <v>0</v>
      </c>
    </row>
    <row r="36" spans="2:32" x14ac:dyDescent="0.35">
      <c r="B36" s="65">
        <v>27</v>
      </c>
      <c r="C36" s="65">
        <v>0</v>
      </c>
      <c r="D36" s="65">
        <v>7</v>
      </c>
      <c r="E36" s="66">
        <v>2469</v>
      </c>
      <c r="F36" s="66">
        <v>2469.7777777777778</v>
      </c>
      <c r="G36" s="65">
        <v>5</v>
      </c>
      <c r="H36" s="65">
        <v>8</v>
      </c>
      <c r="AC36">
        <v>7</v>
      </c>
      <c r="AD36" s="19">
        <f t="shared" si="7"/>
        <v>7.0066666666666659</v>
      </c>
      <c r="AE36">
        <v>0</v>
      </c>
      <c r="AF36">
        <v>0</v>
      </c>
    </row>
    <row r="37" spans="2:32" x14ac:dyDescent="0.35">
      <c r="B37" s="65">
        <v>28</v>
      </c>
      <c r="C37" s="65">
        <v>0</v>
      </c>
      <c r="D37" s="65">
        <v>18</v>
      </c>
      <c r="E37" s="66">
        <v>2476.1111111111113</v>
      </c>
      <c r="F37" s="66">
        <v>2478.1111111111113</v>
      </c>
      <c r="G37" s="65">
        <v>5</v>
      </c>
      <c r="H37" s="65">
        <v>8</v>
      </c>
      <c r="AC37">
        <v>8</v>
      </c>
      <c r="AD37" s="19">
        <f t="shared" si="7"/>
        <v>7.3411111111111103</v>
      </c>
      <c r="AE37">
        <v>0</v>
      </c>
      <c r="AF37">
        <v>0</v>
      </c>
    </row>
    <row r="38" spans="2:32" x14ac:dyDescent="0.35">
      <c r="B38" s="65">
        <v>29</v>
      </c>
      <c r="C38" s="65">
        <v>0</v>
      </c>
      <c r="D38" s="65">
        <v>3</v>
      </c>
      <c r="E38" s="66">
        <v>2482.2222222222222</v>
      </c>
      <c r="F38" s="66">
        <v>2482.5555555555557</v>
      </c>
      <c r="G38" s="65">
        <v>5</v>
      </c>
      <c r="H38" s="65">
        <v>8</v>
      </c>
      <c r="AC38">
        <v>9</v>
      </c>
      <c r="AD38" s="19">
        <f t="shared" si="7"/>
        <v>7.6755555555555546</v>
      </c>
      <c r="AE38">
        <v>0</v>
      </c>
      <c r="AF38">
        <v>0</v>
      </c>
    </row>
    <row r="39" spans="2:32" x14ac:dyDescent="0.35">
      <c r="B39" s="65">
        <v>30</v>
      </c>
      <c r="C39" s="65">
        <v>0</v>
      </c>
      <c r="D39" s="65">
        <v>14</v>
      </c>
      <c r="E39" s="66">
        <v>2469.4444444444443</v>
      </c>
      <c r="F39" s="66">
        <v>2471</v>
      </c>
      <c r="G39" s="65">
        <v>5</v>
      </c>
      <c r="H39" s="65">
        <v>8</v>
      </c>
      <c r="AC39">
        <v>10</v>
      </c>
      <c r="AD39" s="19">
        <f>MIN(AD38+$AA$33,$AA$31)</f>
        <v>8.01</v>
      </c>
      <c r="AE39">
        <v>0</v>
      </c>
      <c r="AF39">
        <v>100</v>
      </c>
    </row>
    <row r="40" spans="2:32" x14ac:dyDescent="0.35">
      <c r="B40" s="65">
        <v>31</v>
      </c>
      <c r="C40" s="65">
        <v>0</v>
      </c>
      <c r="D40" s="65">
        <v>29</v>
      </c>
      <c r="E40" s="66">
        <v>2486.2222222222226</v>
      </c>
      <c r="F40" s="66">
        <v>2489.4444444444443</v>
      </c>
      <c r="G40" s="65">
        <v>5</v>
      </c>
      <c r="H40" s="65">
        <v>8</v>
      </c>
    </row>
    <row r="41" spans="2:32" x14ac:dyDescent="0.35">
      <c r="B41" s="65">
        <v>32</v>
      </c>
      <c r="C41" s="65">
        <v>0</v>
      </c>
      <c r="D41" s="65">
        <v>8</v>
      </c>
      <c r="E41" s="66">
        <v>2506.4444444444443</v>
      </c>
      <c r="F41" s="66">
        <v>2507.333333333333</v>
      </c>
      <c r="G41" s="65">
        <v>5</v>
      </c>
      <c r="H41" s="65">
        <v>8</v>
      </c>
    </row>
    <row r="42" spans="2:32" x14ac:dyDescent="0.35">
      <c r="B42" s="65">
        <v>33</v>
      </c>
      <c r="C42" s="65">
        <v>0</v>
      </c>
      <c r="D42" s="65">
        <v>6</v>
      </c>
      <c r="E42" s="66">
        <v>2485.4444444444443</v>
      </c>
      <c r="F42" s="66">
        <v>2486.1111111111113</v>
      </c>
      <c r="G42" s="65">
        <v>5</v>
      </c>
      <c r="H42" s="65">
        <v>8</v>
      </c>
    </row>
    <row r="43" spans="2:32" x14ac:dyDescent="0.35">
      <c r="B43" s="65">
        <v>34</v>
      </c>
      <c r="C43" s="65">
        <v>0</v>
      </c>
      <c r="D43" s="65">
        <v>26</v>
      </c>
      <c r="E43" s="66">
        <v>2512.666666666667</v>
      </c>
      <c r="F43" s="66">
        <v>2515.5555555555557</v>
      </c>
      <c r="G43" s="65">
        <v>5</v>
      </c>
      <c r="H43" s="65">
        <v>8</v>
      </c>
    </row>
    <row r="44" spans="2:32" x14ac:dyDescent="0.35">
      <c r="B44" s="65">
        <v>35</v>
      </c>
      <c r="C44" s="65">
        <v>0</v>
      </c>
      <c r="D44" s="65">
        <v>9</v>
      </c>
      <c r="E44" s="66">
        <v>2487.7777777777778</v>
      </c>
      <c r="F44" s="66">
        <v>2488.7777777777778</v>
      </c>
      <c r="G44" s="65">
        <v>5</v>
      </c>
      <c r="H44" s="65">
        <v>8</v>
      </c>
    </row>
    <row r="45" spans="2:32" x14ac:dyDescent="0.35">
      <c r="B45" s="65">
        <v>36</v>
      </c>
      <c r="C45" s="65">
        <v>0</v>
      </c>
      <c r="D45" s="65">
        <v>13</v>
      </c>
      <c r="E45" s="66">
        <v>2482</v>
      </c>
      <c r="F45" s="66">
        <v>2483.4444444444443</v>
      </c>
      <c r="G45" s="65">
        <v>5</v>
      </c>
      <c r="H45" s="65">
        <v>8</v>
      </c>
    </row>
    <row r="46" spans="2:32" x14ac:dyDescent="0.35">
      <c r="B46" s="65">
        <v>37</v>
      </c>
      <c r="C46" s="65">
        <v>0</v>
      </c>
      <c r="D46" s="65">
        <v>10</v>
      </c>
      <c r="E46" s="66">
        <v>2505.4444444444443</v>
      </c>
      <c r="F46" s="66">
        <v>2506.5555555555557</v>
      </c>
      <c r="G46" s="65">
        <v>5</v>
      </c>
      <c r="H46" s="65">
        <v>8</v>
      </c>
    </row>
    <row r="47" spans="2:32" x14ac:dyDescent="0.35">
      <c r="B47" s="65">
        <v>38</v>
      </c>
      <c r="C47" s="65">
        <v>0</v>
      </c>
      <c r="D47" s="65">
        <v>8</v>
      </c>
      <c r="E47" s="66">
        <v>2490.8888888888887</v>
      </c>
      <c r="F47" s="66">
        <v>2491.7777777777778</v>
      </c>
      <c r="G47" s="65">
        <v>5</v>
      </c>
      <c r="H47" s="65">
        <v>8</v>
      </c>
    </row>
    <row r="48" spans="2:32" x14ac:dyDescent="0.35">
      <c r="B48" s="65">
        <v>39</v>
      </c>
      <c r="C48" s="65">
        <v>0</v>
      </c>
      <c r="D48" s="65">
        <v>5</v>
      </c>
      <c r="E48" s="66">
        <v>2530.4444444444443</v>
      </c>
      <c r="F48" s="66">
        <v>2531</v>
      </c>
      <c r="G48" s="65">
        <v>5</v>
      </c>
      <c r="H48" s="65">
        <v>8</v>
      </c>
    </row>
    <row r="49" spans="2:8" x14ac:dyDescent="0.35">
      <c r="B49" s="65">
        <v>40</v>
      </c>
      <c r="C49" s="65">
        <v>0</v>
      </c>
      <c r="D49" s="65">
        <v>29</v>
      </c>
      <c r="E49" s="66">
        <v>2456.1111111111113</v>
      </c>
      <c r="F49" s="66">
        <v>2459.333333333333</v>
      </c>
      <c r="G49" s="65">
        <v>5</v>
      </c>
      <c r="H49" s="65">
        <v>8</v>
      </c>
    </row>
    <row r="50" spans="2:8" x14ac:dyDescent="0.35">
      <c r="B50" s="65">
        <v>41</v>
      </c>
      <c r="C50" s="65">
        <v>0</v>
      </c>
      <c r="D50" s="65">
        <v>0</v>
      </c>
      <c r="E50" s="66">
        <v>2519.4444444444443</v>
      </c>
      <c r="F50" s="66">
        <v>2519.4444444444443</v>
      </c>
      <c r="G50" s="65">
        <v>5</v>
      </c>
      <c r="H50" s="65">
        <v>8</v>
      </c>
    </row>
    <row r="51" spans="2:8" x14ac:dyDescent="0.35">
      <c r="B51" s="65">
        <v>42</v>
      </c>
      <c r="C51" s="65">
        <v>0</v>
      </c>
      <c r="D51" s="65">
        <v>4</v>
      </c>
      <c r="E51" s="66">
        <v>2537.1111111111113</v>
      </c>
      <c r="F51" s="66">
        <v>2537.5555555555557</v>
      </c>
      <c r="G51" s="65">
        <v>5</v>
      </c>
      <c r="H51" s="65">
        <v>8</v>
      </c>
    </row>
    <row r="52" spans="2:8" x14ac:dyDescent="0.35">
      <c r="B52" s="65">
        <v>43</v>
      </c>
      <c r="C52" s="65">
        <v>0</v>
      </c>
      <c r="D52" s="65">
        <v>8</v>
      </c>
      <c r="E52" s="66">
        <v>2497.4444444444443</v>
      </c>
      <c r="F52" s="66">
        <v>2498.333333333333</v>
      </c>
      <c r="G52" s="65">
        <v>5</v>
      </c>
      <c r="H52" s="65">
        <v>8</v>
      </c>
    </row>
    <row r="53" spans="2:8" x14ac:dyDescent="0.35">
      <c r="B53" s="65">
        <v>44</v>
      </c>
      <c r="C53" s="65">
        <v>0</v>
      </c>
      <c r="D53" s="65">
        <v>20</v>
      </c>
      <c r="E53" s="66">
        <v>2500.3333333333335</v>
      </c>
      <c r="F53" s="66">
        <v>2502.5555555555557</v>
      </c>
      <c r="G53" s="65">
        <v>5</v>
      </c>
      <c r="H53" s="65">
        <v>8</v>
      </c>
    </row>
    <row r="54" spans="2:8" x14ac:dyDescent="0.35">
      <c r="B54" s="65">
        <v>45</v>
      </c>
      <c r="C54" s="65">
        <v>0</v>
      </c>
      <c r="D54" s="65">
        <v>0</v>
      </c>
      <c r="E54" s="66">
        <v>2486.666666666667</v>
      </c>
      <c r="F54" s="66">
        <v>2486.666666666667</v>
      </c>
      <c r="G54" s="65">
        <v>5</v>
      </c>
      <c r="H54" s="65">
        <v>8</v>
      </c>
    </row>
    <row r="55" spans="2:8" x14ac:dyDescent="0.35">
      <c r="B55" s="65">
        <v>46</v>
      </c>
      <c r="C55" s="65">
        <v>0</v>
      </c>
      <c r="D55" s="65">
        <v>4</v>
      </c>
      <c r="E55" s="66">
        <v>2501.4444444444443</v>
      </c>
      <c r="F55" s="66">
        <v>2501.8888888888887</v>
      </c>
      <c r="G55" s="65">
        <v>5</v>
      </c>
      <c r="H55" s="65">
        <v>8</v>
      </c>
    </row>
    <row r="56" spans="2:8" x14ac:dyDescent="0.35">
      <c r="B56" s="65">
        <v>47</v>
      </c>
      <c r="C56" s="65">
        <v>0</v>
      </c>
      <c r="D56" s="65">
        <v>17</v>
      </c>
      <c r="E56" s="66">
        <v>2513.5555555555557</v>
      </c>
      <c r="F56" s="66">
        <v>2515.4444444444443</v>
      </c>
      <c r="G56" s="65">
        <v>5</v>
      </c>
      <c r="H56" s="65">
        <v>8</v>
      </c>
    </row>
    <row r="57" spans="2:8" x14ac:dyDescent="0.35">
      <c r="B57" s="65">
        <v>48</v>
      </c>
      <c r="C57" s="65">
        <v>0</v>
      </c>
      <c r="D57" s="65">
        <v>0</v>
      </c>
      <c r="E57" s="66">
        <v>2524.5555555555557</v>
      </c>
      <c r="F57" s="66">
        <v>2524.5555555555557</v>
      </c>
      <c r="G57" s="65">
        <v>5</v>
      </c>
      <c r="H57" s="65">
        <v>8</v>
      </c>
    </row>
    <row r="58" spans="2:8" x14ac:dyDescent="0.35">
      <c r="B58" s="65">
        <v>49</v>
      </c>
      <c r="C58" s="65">
        <v>0</v>
      </c>
      <c r="D58" s="65">
        <v>34</v>
      </c>
      <c r="E58" s="66">
        <v>2459.4444444444443</v>
      </c>
      <c r="F58" s="66">
        <v>2463.2222222222222</v>
      </c>
      <c r="G58" s="65">
        <v>5</v>
      </c>
      <c r="H58" s="65">
        <v>8</v>
      </c>
    </row>
    <row r="59" spans="2:8" x14ac:dyDescent="0.35">
      <c r="B59" s="65">
        <v>50</v>
      </c>
      <c r="C59" s="65">
        <v>0</v>
      </c>
      <c r="D59" s="65">
        <v>11</v>
      </c>
      <c r="E59" s="66">
        <v>2497.4444444444443</v>
      </c>
      <c r="F59" s="66">
        <v>2498.666666666667</v>
      </c>
      <c r="G59" s="65">
        <v>5</v>
      </c>
      <c r="H59" s="65">
        <v>8</v>
      </c>
    </row>
    <row r="60" spans="2:8" x14ac:dyDescent="0.35">
      <c r="B60" s="65">
        <v>51</v>
      </c>
      <c r="C60" s="65">
        <v>0</v>
      </c>
      <c r="D60" s="65">
        <v>22</v>
      </c>
      <c r="E60" s="66">
        <v>2486.2222222222222</v>
      </c>
      <c r="F60" s="66">
        <v>2488.6666666666665</v>
      </c>
      <c r="G60" s="65">
        <v>5</v>
      </c>
      <c r="H60" s="65">
        <v>8</v>
      </c>
    </row>
    <row r="61" spans="2:8" x14ac:dyDescent="0.35">
      <c r="B61" s="65">
        <v>52</v>
      </c>
      <c r="C61" s="65">
        <v>0</v>
      </c>
      <c r="D61" s="65">
        <v>12</v>
      </c>
      <c r="E61" s="66">
        <v>2489.1111111111113</v>
      </c>
      <c r="F61" s="66">
        <v>2490.4444444444443</v>
      </c>
      <c r="G61" s="65">
        <v>5</v>
      </c>
      <c r="H61" s="65">
        <v>8</v>
      </c>
    </row>
    <row r="62" spans="2:8" x14ac:dyDescent="0.35">
      <c r="B62" s="65">
        <v>53</v>
      </c>
      <c r="C62" s="65">
        <v>0</v>
      </c>
      <c r="D62" s="65">
        <v>3</v>
      </c>
      <c r="E62" s="66">
        <v>2523.8888888888887</v>
      </c>
      <c r="F62" s="66">
        <v>2524.2222222222226</v>
      </c>
      <c r="G62" s="65">
        <v>5</v>
      </c>
      <c r="H62" s="65">
        <v>8</v>
      </c>
    </row>
    <row r="63" spans="2:8" x14ac:dyDescent="0.35">
      <c r="B63" s="65">
        <v>54</v>
      </c>
      <c r="C63" s="65">
        <v>0</v>
      </c>
      <c r="D63" s="65">
        <v>0</v>
      </c>
      <c r="E63" s="66">
        <v>2507.4444444444443</v>
      </c>
      <c r="F63" s="66">
        <v>2507.4444444444443</v>
      </c>
      <c r="G63" s="65">
        <v>5</v>
      </c>
      <c r="H63" s="65">
        <v>8</v>
      </c>
    </row>
    <row r="64" spans="2:8" x14ac:dyDescent="0.35">
      <c r="B64" s="65">
        <v>55</v>
      </c>
      <c r="C64" s="65">
        <v>0</v>
      </c>
      <c r="D64" s="65">
        <v>10</v>
      </c>
      <c r="E64" s="66">
        <v>2473.1111111111113</v>
      </c>
      <c r="F64" s="66">
        <v>2474.2222222222222</v>
      </c>
      <c r="G64" s="65">
        <v>5</v>
      </c>
      <c r="H64" s="65">
        <v>8</v>
      </c>
    </row>
    <row r="65" spans="2:8" x14ac:dyDescent="0.35">
      <c r="B65" s="65">
        <v>56</v>
      </c>
      <c r="C65" s="65">
        <v>0</v>
      </c>
      <c r="D65" s="65">
        <v>0</v>
      </c>
      <c r="E65" s="66">
        <v>2501.666666666667</v>
      </c>
      <c r="F65" s="66">
        <v>2501.666666666667</v>
      </c>
      <c r="G65" s="65">
        <v>5</v>
      </c>
      <c r="H65" s="65">
        <v>8</v>
      </c>
    </row>
    <row r="66" spans="2:8" x14ac:dyDescent="0.35">
      <c r="B66" s="65">
        <v>57</v>
      </c>
      <c r="C66" s="65">
        <v>0</v>
      </c>
      <c r="D66" s="65">
        <v>0</v>
      </c>
      <c r="E66" s="66">
        <v>2471.3333333333335</v>
      </c>
      <c r="F66" s="66">
        <v>2471.333333333333</v>
      </c>
      <c r="G66" s="65">
        <v>5</v>
      </c>
      <c r="H66" s="65">
        <v>8</v>
      </c>
    </row>
    <row r="67" spans="2:8" x14ac:dyDescent="0.35">
      <c r="B67" s="65">
        <v>58</v>
      </c>
      <c r="C67" s="65">
        <v>0</v>
      </c>
      <c r="D67" s="65">
        <v>2</v>
      </c>
      <c r="E67" s="66">
        <v>2508.333333333333</v>
      </c>
      <c r="F67" s="66">
        <v>2508.5555555555557</v>
      </c>
      <c r="G67" s="65">
        <v>5</v>
      </c>
      <c r="H67" s="65">
        <v>8</v>
      </c>
    </row>
    <row r="68" spans="2:8" x14ac:dyDescent="0.35">
      <c r="B68" s="65">
        <v>59</v>
      </c>
      <c r="C68" s="65">
        <v>0</v>
      </c>
      <c r="D68" s="65">
        <v>30</v>
      </c>
      <c r="E68" s="66">
        <v>2523.4444444444443</v>
      </c>
      <c r="F68" s="66">
        <v>2526.7777777777774</v>
      </c>
      <c r="G68" s="65">
        <v>5</v>
      </c>
      <c r="H68" s="65">
        <v>8</v>
      </c>
    </row>
    <row r="69" spans="2:8" x14ac:dyDescent="0.35">
      <c r="B69" s="65">
        <v>60</v>
      </c>
      <c r="C69" s="65">
        <v>0</v>
      </c>
      <c r="D69" s="65">
        <v>13</v>
      </c>
      <c r="E69" s="66">
        <v>2469.7777777777778</v>
      </c>
      <c r="F69" s="66">
        <v>2471.2222222222222</v>
      </c>
      <c r="G69" s="65">
        <v>5</v>
      </c>
      <c r="H69" s="65">
        <v>8</v>
      </c>
    </row>
    <row r="70" spans="2:8" x14ac:dyDescent="0.35">
      <c r="B70" s="65">
        <v>61</v>
      </c>
      <c r="C70" s="65">
        <v>0</v>
      </c>
      <c r="D70" s="65">
        <v>0</v>
      </c>
      <c r="E70" s="66">
        <v>2470.7777777777778</v>
      </c>
      <c r="F70" s="66">
        <v>2470.7777777777778</v>
      </c>
      <c r="G70" s="65">
        <v>5</v>
      </c>
      <c r="H70" s="65">
        <v>8</v>
      </c>
    </row>
    <row r="71" spans="2:8" x14ac:dyDescent="0.35">
      <c r="B71" s="65">
        <v>62</v>
      </c>
      <c r="C71" s="65">
        <v>0</v>
      </c>
      <c r="D71" s="65">
        <v>43</v>
      </c>
      <c r="E71" s="66">
        <v>2485.4444444444443</v>
      </c>
      <c r="F71" s="66">
        <v>2490.2222222222226</v>
      </c>
      <c r="G71" s="65">
        <v>5</v>
      </c>
      <c r="H71" s="65">
        <v>8</v>
      </c>
    </row>
    <row r="72" spans="2:8" x14ac:dyDescent="0.35">
      <c r="B72" s="65">
        <v>63</v>
      </c>
      <c r="C72" s="65">
        <v>0</v>
      </c>
      <c r="D72" s="65">
        <v>25</v>
      </c>
      <c r="E72" s="66">
        <v>2510.333333333333</v>
      </c>
      <c r="F72" s="66">
        <v>2513.1111111111113</v>
      </c>
      <c r="G72" s="65">
        <v>5</v>
      </c>
      <c r="H72" s="65">
        <v>8</v>
      </c>
    </row>
    <row r="73" spans="2:8" x14ac:dyDescent="0.35">
      <c r="B73" s="65">
        <v>64</v>
      </c>
      <c r="C73" s="65">
        <v>0</v>
      </c>
      <c r="D73" s="65">
        <v>7</v>
      </c>
      <c r="E73" s="66">
        <v>2499</v>
      </c>
      <c r="F73" s="66">
        <v>2499.7777777777778</v>
      </c>
      <c r="G73" s="65">
        <v>5</v>
      </c>
      <c r="H73" s="65">
        <v>8</v>
      </c>
    </row>
    <row r="74" spans="2:8" x14ac:dyDescent="0.35">
      <c r="B74" s="65">
        <v>65</v>
      </c>
      <c r="C74" s="65">
        <v>0</v>
      </c>
      <c r="D74" s="65">
        <v>38</v>
      </c>
      <c r="E74" s="66">
        <v>2511.1111111111113</v>
      </c>
      <c r="F74" s="66">
        <v>2515.333333333333</v>
      </c>
      <c r="G74" s="65">
        <v>5</v>
      </c>
      <c r="H74" s="65">
        <v>8</v>
      </c>
    </row>
    <row r="75" spans="2:8" x14ac:dyDescent="0.35">
      <c r="B75" s="65">
        <v>66</v>
      </c>
      <c r="C75" s="65">
        <v>0</v>
      </c>
      <c r="D75" s="65">
        <v>18</v>
      </c>
      <c r="E75" s="66">
        <v>2509.4444444444443</v>
      </c>
      <c r="F75" s="66">
        <v>2511.4444444444443</v>
      </c>
      <c r="G75" s="65">
        <v>5</v>
      </c>
      <c r="H75" s="65">
        <v>8</v>
      </c>
    </row>
    <row r="76" spans="2:8" x14ac:dyDescent="0.35">
      <c r="B76" s="65">
        <v>67</v>
      </c>
      <c r="C76" s="65">
        <v>0</v>
      </c>
      <c r="D76" s="65">
        <v>5</v>
      </c>
      <c r="E76" s="66">
        <v>2474.5555555555557</v>
      </c>
      <c r="F76" s="66">
        <v>2475.1111111111113</v>
      </c>
      <c r="G76" s="65">
        <v>5</v>
      </c>
      <c r="H76" s="65">
        <v>8</v>
      </c>
    </row>
    <row r="77" spans="2:8" x14ac:dyDescent="0.35">
      <c r="B77" s="65">
        <v>68</v>
      </c>
      <c r="C77" s="65">
        <v>0</v>
      </c>
      <c r="D77" s="65">
        <v>10</v>
      </c>
      <c r="E77" s="66">
        <v>2484.8888888888887</v>
      </c>
      <c r="F77" s="66">
        <v>2486</v>
      </c>
      <c r="G77" s="65">
        <v>5</v>
      </c>
      <c r="H77" s="65">
        <v>8</v>
      </c>
    </row>
    <row r="78" spans="2:8" x14ac:dyDescent="0.35">
      <c r="B78" s="65">
        <v>69</v>
      </c>
      <c r="C78" s="65">
        <v>0</v>
      </c>
      <c r="D78" s="65">
        <v>0</v>
      </c>
      <c r="E78" s="66">
        <v>2487</v>
      </c>
      <c r="F78" s="66">
        <v>2487</v>
      </c>
      <c r="G78" s="65">
        <v>5</v>
      </c>
      <c r="H78" s="65">
        <v>8</v>
      </c>
    </row>
    <row r="79" spans="2:8" x14ac:dyDescent="0.35">
      <c r="B79" s="65">
        <v>70</v>
      </c>
      <c r="C79" s="65">
        <v>0</v>
      </c>
      <c r="D79" s="65">
        <v>6</v>
      </c>
      <c r="E79" s="66">
        <v>2491</v>
      </c>
      <c r="F79" s="66">
        <v>2491.666666666667</v>
      </c>
      <c r="G79" s="65">
        <v>5</v>
      </c>
      <c r="H79" s="65">
        <v>8</v>
      </c>
    </row>
    <row r="80" spans="2:8" x14ac:dyDescent="0.35">
      <c r="B80" s="65">
        <v>71</v>
      </c>
      <c r="C80" s="65">
        <v>0</v>
      </c>
      <c r="D80" s="65">
        <v>3</v>
      </c>
      <c r="E80" s="66">
        <v>2518.333333333333</v>
      </c>
      <c r="F80" s="66">
        <v>2518.666666666667</v>
      </c>
      <c r="G80" s="65">
        <v>5</v>
      </c>
      <c r="H80" s="65">
        <v>8</v>
      </c>
    </row>
    <row r="81" spans="2:8" x14ac:dyDescent="0.35">
      <c r="B81" s="65">
        <v>72</v>
      </c>
      <c r="C81" s="65">
        <v>0</v>
      </c>
      <c r="D81" s="65">
        <v>13</v>
      </c>
      <c r="E81" s="66">
        <v>2499</v>
      </c>
      <c r="F81" s="66">
        <v>2500.4444444444443</v>
      </c>
      <c r="G81" s="65">
        <v>5</v>
      </c>
      <c r="H81" s="65">
        <v>8</v>
      </c>
    </row>
    <row r="82" spans="2:8" x14ac:dyDescent="0.35">
      <c r="B82" s="65">
        <v>73</v>
      </c>
      <c r="C82" s="65">
        <v>0</v>
      </c>
      <c r="D82" s="65">
        <v>7</v>
      </c>
      <c r="E82" s="66">
        <v>2508.5555555555557</v>
      </c>
      <c r="F82" s="66">
        <v>2509.333333333333</v>
      </c>
      <c r="G82" s="65">
        <v>5</v>
      </c>
      <c r="H82" s="65">
        <v>8</v>
      </c>
    </row>
    <row r="83" spans="2:8" x14ac:dyDescent="0.35">
      <c r="B83" s="65">
        <v>74</v>
      </c>
      <c r="C83" s="65">
        <v>0</v>
      </c>
      <c r="D83" s="65">
        <v>10</v>
      </c>
      <c r="E83" s="66">
        <v>2477.6666666666665</v>
      </c>
      <c r="F83" s="66">
        <v>2478.7777777777778</v>
      </c>
      <c r="G83" s="65">
        <v>5</v>
      </c>
      <c r="H83" s="65">
        <v>8</v>
      </c>
    </row>
    <row r="84" spans="2:8" x14ac:dyDescent="0.35">
      <c r="B84" s="65">
        <v>75</v>
      </c>
      <c r="C84" s="65">
        <v>0</v>
      </c>
      <c r="D84" s="65">
        <v>12</v>
      </c>
      <c r="E84" s="66">
        <v>2516.6666666666665</v>
      </c>
      <c r="F84" s="66">
        <v>2518</v>
      </c>
      <c r="G84" s="65">
        <v>5</v>
      </c>
      <c r="H84" s="65">
        <v>8</v>
      </c>
    </row>
    <row r="85" spans="2:8" x14ac:dyDescent="0.35">
      <c r="B85" s="65">
        <v>76</v>
      </c>
      <c r="C85" s="65">
        <v>0</v>
      </c>
      <c r="D85" s="65">
        <v>28</v>
      </c>
      <c r="E85" s="66">
        <v>2499.6666666666665</v>
      </c>
      <c r="F85" s="66">
        <v>2502.7777777777778</v>
      </c>
      <c r="G85" s="65">
        <v>5</v>
      </c>
      <c r="H85" s="65">
        <v>8</v>
      </c>
    </row>
    <row r="86" spans="2:8" x14ac:dyDescent="0.35">
      <c r="B86" s="65">
        <v>77</v>
      </c>
      <c r="C86" s="65">
        <v>0</v>
      </c>
      <c r="D86" s="65">
        <v>9</v>
      </c>
      <c r="E86" s="66">
        <v>2524.666666666667</v>
      </c>
      <c r="F86" s="66">
        <v>2525.6666666666665</v>
      </c>
      <c r="G86" s="65">
        <v>5</v>
      </c>
      <c r="H86" s="65">
        <v>8</v>
      </c>
    </row>
    <row r="87" spans="2:8" x14ac:dyDescent="0.35">
      <c r="B87" s="65">
        <v>78</v>
      </c>
      <c r="C87" s="65">
        <v>0</v>
      </c>
      <c r="D87" s="65">
        <v>6</v>
      </c>
      <c r="E87" s="66">
        <v>2510.8888888888887</v>
      </c>
      <c r="F87" s="66">
        <v>2511.5555555555557</v>
      </c>
      <c r="G87" s="65">
        <v>5</v>
      </c>
      <c r="H87" s="65">
        <v>8</v>
      </c>
    </row>
    <row r="88" spans="2:8" x14ac:dyDescent="0.35">
      <c r="B88" s="65">
        <v>79</v>
      </c>
      <c r="C88" s="65">
        <v>0</v>
      </c>
      <c r="D88" s="65">
        <v>8</v>
      </c>
      <c r="E88" s="66">
        <v>2471.6666666666665</v>
      </c>
      <c r="F88" s="66">
        <v>2472.5555555555557</v>
      </c>
      <c r="G88" s="65">
        <v>5</v>
      </c>
      <c r="H88" s="65">
        <v>8</v>
      </c>
    </row>
    <row r="89" spans="2:8" x14ac:dyDescent="0.35">
      <c r="B89" s="65">
        <v>80</v>
      </c>
      <c r="C89" s="65">
        <v>0</v>
      </c>
      <c r="D89" s="65">
        <v>30</v>
      </c>
      <c r="E89" s="66">
        <v>2478.5555555555557</v>
      </c>
      <c r="F89" s="66">
        <v>2481.8888888888887</v>
      </c>
      <c r="G89" s="65">
        <v>5</v>
      </c>
      <c r="H89" s="65">
        <v>8</v>
      </c>
    </row>
    <row r="90" spans="2:8" x14ac:dyDescent="0.35">
      <c r="B90" s="65">
        <v>81</v>
      </c>
      <c r="C90" s="65">
        <v>0</v>
      </c>
      <c r="D90" s="65">
        <v>21</v>
      </c>
      <c r="E90" s="66">
        <v>2532.5555555555557</v>
      </c>
      <c r="F90" s="66">
        <v>2534.8888888888887</v>
      </c>
      <c r="G90" s="65">
        <v>5</v>
      </c>
      <c r="H90" s="65">
        <v>8</v>
      </c>
    </row>
    <row r="91" spans="2:8" x14ac:dyDescent="0.35">
      <c r="B91" s="65">
        <v>82</v>
      </c>
      <c r="C91" s="65">
        <v>0</v>
      </c>
      <c r="D91" s="65">
        <v>5</v>
      </c>
      <c r="E91" s="66">
        <v>2462.2222222222226</v>
      </c>
      <c r="F91" s="66">
        <v>2462.7777777777774</v>
      </c>
      <c r="G91" s="65">
        <v>5</v>
      </c>
      <c r="H91" s="65">
        <v>8</v>
      </c>
    </row>
    <row r="92" spans="2:8" x14ac:dyDescent="0.35">
      <c r="B92" s="65">
        <v>83</v>
      </c>
      <c r="C92" s="65">
        <v>0</v>
      </c>
      <c r="D92" s="65">
        <v>26</v>
      </c>
      <c r="E92" s="66">
        <v>2491.5555555555557</v>
      </c>
      <c r="F92" s="66">
        <v>2494.4444444444443</v>
      </c>
      <c r="G92" s="65">
        <v>5</v>
      </c>
      <c r="H92" s="65">
        <v>8</v>
      </c>
    </row>
    <row r="93" spans="2:8" x14ac:dyDescent="0.35">
      <c r="B93" s="65">
        <v>84</v>
      </c>
      <c r="C93" s="65">
        <v>0</v>
      </c>
      <c r="D93" s="65">
        <v>10</v>
      </c>
      <c r="E93" s="66">
        <v>2493.666666666667</v>
      </c>
      <c r="F93" s="66">
        <v>2494.7777777777778</v>
      </c>
      <c r="G93" s="65">
        <v>5</v>
      </c>
      <c r="H93" s="65">
        <v>8</v>
      </c>
    </row>
    <row r="94" spans="2:8" x14ac:dyDescent="0.35">
      <c r="B94" s="65">
        <v>85</v>
      </c>
      <c r="C94" s="65">
        <v>0</v>
      </c>
      <c r="D94" s="65">
        <v>7</v>
      </c>
      <c r="E94" s="66">
        <v>2548.8888888888887</v>
      </c>
      <c r="F94" s="66">
        <v>2549.6666666666665</v>
      </c>
      <c r="G94" s="65">
        <v>5</v>
      </c>
      <c r="H94" s="65">
        <v>8</v>
      </c>
    </row>
    <row r="95" spans="2:8" x14ac:dyDescent="0.35">
      <c r="B95" s="65">
        <v>86</v>
      </c>
      <c r="C95" s="65">
        <v>0</v>
      </c>
      <c r="D95" s="65">
        <v>22</v>
      </c>
      <c r="E95" s="66">
        <v>2487.2222222222222</v>
      </c>
      <c r="F95" s="66">
        <v>2489.666666666667</v>
      </c>
      <c r="G95" s="65">
        <v>5</v>
      </c>
      <c r="H95" s="65">
        <v>8</v>
      </c>
    </row>
    <row r="96" spans="2:8" x14ac:dyDescent="0.35">
      <c r="B96" s="65">
        <v>87</v>
      </c>
      <c r="C96" s="65">
        <v>0</v>
      </c>
      <c r="D96" s="65">
        <v>12</v>
      </c>
      <c r="E96" s="66">
        <v>2470.6666666666665</v>
      </c>
      <c r="F96" s="66">
        <v>2472</v>
      </c>
      <c r="G96" s="65">
        <v>5</v>
      </c>
      <c r="H96" s="65">
        <v>8</v>
      </c>
    </row>
    <row r="97" spans="2:8" x14ac:dyDescent="0.35">
      <c r="B97" s="65">
        <v>88</v>
      </c>
      <c r="C97" s="65">
        <v>0</v>
      </c>
      <c r="D97" s="65">
        <v>18</v>
      </c>
      <c r="E97" s="66">
        <v>2518.4444444444443</v>
      </c>
      <c r="F97" s="66">
        <v>2520.4444444444443</v>
      </c>
      <c r="G97" s="65">
        <v>5</v>
      </c>
      <c r="H97" s="65">
        <v>8</v>
      </c>
    </row>
    <row r="98" spans="2:8" x14ac:dyDescent="0.35">
      <c r="B98" s="65">
        <v>89</v>
      </c>
      <c r="C98" s="65">
        <v>0</v>
      </c>
      <c r="D98" s="65">
        <v>8</v>
      </c>
      <c r="E98" s="66">
        <v>2503.1111111111113</v>
      </c>
      <c r="F98" s="66">
        <v>2504</v>
      </c>
      <c r="G98" s="65">
        <v>5</v>
      </c>
      <c r="H98" s="65">
        <v>8</v>
      </c>
    </row>
    <row r="99" spans="2:8" x14ac:dyDescent="0.35">
      <c r="B99" s="65">
        <v>90</v>
      </c>
      <c r="C99" s="65">
        <v>0</v>
      </c>
      <c r="D99" s="65">
        <v>20</v>
      </c>
      <c r="E99" s="66">
        <v>2478.7777777777778</v>
      </c>
      <c r="F99" s="66">
        <v>2481</v>
      </c>
      <c r="G99" s="65">
        <v>5</v>
      </c>
      <c r="H99" s="65">
        <v>8</v>
      </c>
    </row>
    <row r="100" spans="2:8" x14ac:dyDescent="0.35">
      <c r="B100" s="65">
        <v>91</v>
      </c>
      <c r="C100" s="65">
        <v>0</v>
      </c>
      <c r="D100" s="65">
        <v>13</v>
      </c>
      <c r="E100" s="66">
        <v>2515.4444444444443</v>
      </c>
      <c r="F100" s="66">
        <v>2516.8888888888891</v>
      </c>
      <c r="G100" s="65">
        <v>5</v>
      </c>
      <c r="H100" s="65">
        <v>8</v>
      </c>
    </row>
    <row r="101" spans="2:8" x14ac:dyDescent="0.35">
      <c r="B101" s="65">
        <v>92</v>
      </c>
      <c r="C101" s="65">
        <v>0</v>
      </c>
      <c r="D101" s="65">
        <v>18</v>
      </c>
      <c r="E101" s="66">
        <v>2511.1111111111113</v>
      </c>
      <c r="F101" s="66">
        <v>2513.1111111111113</v>
      </c>
      <c r="G101" s="65">
        <v>5</v>
      </c>
      <c r="H101" s="65">
        <v>8</v>
      </c>
    </row>
    <row r="102" spans="2:8" x14ac:dyDescent="0.35">
      <c r="B102" s="65">
        <v>93</v>
      </c>
      <c r="C102" s="65">
        <v>0</v>
      </c>
      <c r="D102" s="65">
        <v>10</v>
      </c>
      <c r="E102" s="66">
        <v>2519</v>
      </c>
      <c r="F102" s="66">
        <v>2520.1111111111113</v>
      </c>
      <c r="G102" s="65">
        <v>5</v>
      </c>
      <c r="H102" s="65">
        <v>8</v>
      </c>
    </row>
    <row r="103" spans="2:8" x14ac:dyDescent="0.35">
      <c r="B103" s="65">
        <v>94</v>
      </c>
      <c r="C103" s="65">
        <v>0</v>
      </c>
      <c r="D103" s="65">
        <v>9</v>
      </c>
      <c r="E103" s="66">
        <v>2500.6666666666665</v>
      </c>
      <c r="F103" s="66">
        <v>2501.6666666666665</v>
      </c>
      <c r="G103" s="65">
        <v>5</v>
      </c>
      <c r="H103" s="65">
        <v>8</v>
      </c>
    </row>
    <row r="104" spans="2:8" x14ac:dyDescent="0.35">
      <c r="B104" s="65">
        <v>95</v>
      </c>
      <c r="C104" s="65">
        <v>0</v>
      </c>
      <c r="D104" s="65">
        <v>11</v>
      </c>
      <c r="E104" s="66">
        <v>2493.5555555555557</v>
      </c>
      <c r="F104" s="66">
        <v>2494.7777777777778</v>
      </c>
      <c r="G104" s="65">
        <v>5</v>
      </c>
      <c r="H104" s="65">
        <v>8</v>
      </c>
    </row>
    <row r="105" spans="2:8" x14ac:dyDescent="0.35">
      <c r="B105" s="65">
        <v>96</v>
      </c>
      <c r="C105" s="65">
        <v>0</v>
      </c>
      <c r="D105" s="65">
        <v>0</v>
      </c>
      <c r="E105" s="66">
        <v>2548.7777777777774</v>
      </c>
      <c r="F105" s="66">
        <v>2548.7777777777774</v>
      </c>
      <c r="G105" s="65">
        <v>5</v>
      </c>
      <c r="H105" s="65">
        <v>8</v>
      </c>
    </row>
    <row r="106" spans="2:8" x14ac:dyDescent="0.35">
      <c r="B106" s="65">
        <v>97</v>
      </c>
      <c r="C106" s="65">
        <v>0</v>
      </c>
      <c r="D106" s="65">
        <v>0</v>
      </c>
      <c r="E106" s="66">
        <v>2500</v>
      </c>
      <c r="F106" s="66">
        <v>2500</v>
      </c>
      <c r="G106" s="65">
        <v>5</v>
      </c>
      <c r="H106" s="65">
        <v>8</v>
      </c>
    </row>
    <row r="107" spans="2:8" x14ac:dyDescent="0.35">
      <c r="B107" s="65">
        <v>98</v>
      </c>
      <c r="C107" s="65">
        <v>0</v>
      </c>
      <c r="D107" s="65">
        <v>11</v>
      </c>
      <c r="E107" s="66">
        <v>2511.7777777777774</v>
      </c>
      <c r="F107" s="66">
        <v>2513</v>
      </c>
      <c r="G107" s="65">
        <v>5</v>
      </c>
      <c r="H107" s="65">
        <v>8</v>
      </c>
    </row>
    <row r="108" spans="2:8" x14ac:dyDescent="0.35">
      <c r="B108" s="65">
        <v>99</v>
      </c>
      <c r="C108" s="65">
        <v>0</v>
      </c>
      <c r="D108" s="65">
        <v>24</v>
      </c>
      <c r="E108" s="66">
        <v>2497.4444444444443</v>
      </c>
      <c r="F108" s="66">
        <v>2500.1111111111113</v>
      </c>
      <c r="G108" s="65">
        <v>5</v>
      </c>
      <c r="H108" s="65">
        <v>8</v>
      </c>
    </row>
    <row r="109" spans="2:8" x14ac:dyDescent="0.35">
      <c r="B109" s="65">
        <v>100</v>
      </c>
      <c r="C109" s="65">
        <v>0</v>
      </c>
      <c r="D109" s="65">
        <v>14</v>
      </c>
      <c r="E109" s="66">
        <v>2541</v>
      </c>
      <c r="F109" s="66">
        <v>2542.5555555555557</v>
      </c>
      <c r="G109" s="65">
        <v>5</v>
      </c>
      <c r="H109" s="65">
        <v>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Inputs</vt:lpstr>
      <vt:lpstr>DRP_Chicago</vt:lpstr>
      <vt:lpstr>DRP_NewYork</vt:lpstr>
      <vt:lpstr>DRP_Montreal</vt:lpstr>
      <vt:lpstr>DRP_DC</vt:lpstr>
      <vt:lpstr>FC_MasterSchedule</vt:lpstr>
      <vt:lpstr>Flowcasting_vs_ROP</vt:lpstr>
      <vt:lpstr>Scenario</vt:lpstr>
    </vt:vector>
  </TitlesOfParts>
  <Company>HEC Montréal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Yossiri A</dc:creator>
  <cp:lastModifiedBy>Joanne</cp:lastModifiedBy>
  <dcterms:created xsi:type="dcterms:W3CDTF">2016-02-19T03:32:33Z</dcterms:created>
  <dcterms:modified xsi:type="dcterms:W3CDTF">2021-11-10T14:08:06Z</dcterms:modified>
</cp:coreProperties>
</file>