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04050\Documents\EXCEL\Kraft-Cadbury\RIC-IJCSMr\"/>
    </mc:Choice>
  </mc:AlternateContent>
  <bookViews>
    <workbookView xWindow="240" yWindow="60" windowWidth="18780" windowHeight="8580" activeTab="1"/>
  </bookViews>
  <sheets>
    <sheet name="IS" sheetId="1" r:id="rId1"/>
    <sheet name="BS" sheetId="8" r:id="rId2"/>
    <sheet name="CFS" sheetId="3" r:id="rId3"/>
    <sheet name="Sh.prices" sheetId="4" r:id="rId4"/>
  </sheets>
  <calcPr calcId="152511"/>
</workbook>
</file>

<file path=xl/calcChain.xml><?xml version="1.0" encoding="utf-8"?>
<calcChain xmlns="http://schemas.openxmlformats.org/spreadsheetml/2006/main">
  <c r="D46" i="3" l="1"/>
  <c r="C46" i="3"/>
  <c r="E46" i="3"/>
  <c r="C49" i="3"/>
  <c r="C44" i="3"/>
  <c r="C32" i="3"/>
  <c r="C34" i="3" s="1"/>
  <c r="C25" i="3"/>
  <c r="C21" i="1"/>
  <c r="C23" i="1" s="1"/>
  <c r="C26" i="1" s="1"/>
  <c r="C48" i="8"/>
  <c r="C46" i="8"/>
  <c r="C38" i="8"/>
  <c r="C33" i="8"/>
  <c r="C39" i="8" s="1"/>
  <c r="C41" i="8" s="1"/>
  <c r="C49" i="8" s="1"/>
  <c r="C13" i="8"/>
  <c r="C20" i="8" s="1"/>
  <c r="C22" i="8" s="1"/>
  <c r="C16" i="8"/>
  <c r="F28" i="8"/>
  <c r="F29" i="8"/>
  <c r="E28" i="8"/>
  <c r="E29" i="8"/>
  <c r="D28" i="8"/>
  <c r="D11" i="8"/>
  <c r="C50" i="3" l="1"/>
  <c r="C45" i="3"/>
  <c r="D49" i="3"/>
  <c r="D50" i="3" s="1"/>
  <c r="E49" i="3"/>
  <c r="E50" i="3" s="1"/>
  <c r="F49" i="3"/>
  <c r="F50" i="3" s="1"/>
  <c r="F46" i="8" l="1"/>
  <c r="F48" i="8" s="1"/>
  <c r="E46" i="8"/>
  <c r="E48" i="8" s="1"/>
  <c r="D46" i="8"/>
  <c r="D48" i="8" s="1"/>
  <c r="F33" i="8"/>
  <c r="F39" i="8" s="1"/>
  <c r="F41" i="8" s="1"/>
  <c r="E33" i="8"/>
  <c r="E39" i="8" s="1"/>
  <c r="E41" i="8" s="1"/>
  <c r="D33" i="8"/>
  <c r="D39" i="8" s="1"/>
  <c r="D41" i="8" s="1"/>
  <c r="F13" i="8"/>
  <c r="F20" i="8" s="1"/>
  <c r="F22" i="8" s="1"/>
  <c r="E13" i="8"/>
  <c r="E20" i="8" s="1"/>
  <c r="E22" i="8" s="1"/>
  <c r="D13" i="8"/>
  <c r="D20" i="8" s="1"/>
  <c r="D22" i="8" s="1"/>
  <c r="D13" i="4"/>
  <c r="G13" i="4"/>
  <c r="G14" i="4"/>
  <c r="G12" i="4"/>
  <c r="G11" i="4"/>
  <c r="G10" i="4"/>
  <c r="G9" i="4"/>
  <c r="G8" i="4"/>
  <c r="G7" i="4"/>
  <c r="G6" i="4"/>
  <c r="D14" i="4"/>
  <c r="D12" i="4"/>
  <c r="D11" i="4"/>
  <c r="D10" i="4"/>
  <c r="D9" i="4"/>
  <c r="D8" i="4"/>
  <c r="D7" i="4"/>
  <c r="D6" i="4"/>
  <c r="F32" i="3"/>
  <c r="F34" i="3" s="1"/>
  <c r="F44" i="3"/>
  <c r="E44" i="3"/>
  <c r="D44" i="3"/>
  <c r="E32" i="3"/>
  <c r="E34" i="3" s="1"/>
  <c r="D32" i="3"/>
  <c r="D34" i="3" s="1"/>
  <c r="F32" i="1"/>
  <c r="F34" i="1" s="1"/>
  <c r="E34" i="1"/>
  <c r="D34" i="1"/>
  <c r="F7" i="1"/>
  <c r="E7" i="1"/>
  <c r="D7" i="1"/>
  <c r="E49" i="8" l="1"/>
  <c r="D49" i="8"/>
  <c r="F49" i="8"/>
  <c r="D16" i="1"/>
  <c r="F16" i="1"/>
  <c r="E16" i="1"/>
  <c r="F21" i="1" l="1"/>
  <c r="F23" i="1" s="1"/>
  <c r="F26" i="1" s="1"/>
  <c r="F6" i="3"/>
  <c r="F25" i="3" s="1"/>
  <c r="E21" i="1"/>
  <c r="E23" i="1" s="1"/>
  <c r="E26" i="1" s="1"/>
  <c r="E6" i="3"/>
  <c r="E25" i="3" s="1"/>
  <c r="D21" i="1"/>
  <c r="D23" i="1" s="1"/>
  <c r="D26" i="1" s="1"/>
  <c r="D6" i="3"/>
  <c r="D25" i="3" s="1"/>
  <c r="D45" i="3" l="1"/>
  <c r="F45" i="3"/>
  <c r="E45" i="3"/>
</calcChain>
</file>

<file path=xl/sharedStrings.xml><?xml version="1.0" encoding="utf-8"?>
<sst xmlns="http://schemas.openxmlformats.org/spreadsheetml/2006/main" count="184" uniqueCount="153">
  <si>
    <t>CADBURY</t>
  </si>
  <si>
    <t>Consolidated income statements for years ended 31 December (£ million)</t>
  </si>
  <si>
    <t>Revenue</t>
  </si>
  <si>
    <t>Restructuring costs</t>
  </si>
  <si>
    <t>Distribution costs</t>
  </si>
  <si>
    <t>Marketing and selling costs</t>
  </si>
  <si>
    <t>Impairment of goodwill</t>
  </si>
  <si>
    <t>Profit from operations</t>
  </si>
  <si>
    <t>Gross profit</t>
  </si>
  <si>
    <t>Share of result in associates</t>
  </si>
  <si>
    <t>Investment revenue</t>
  </si>
  <si>
    <t>Profit before taxation</t>
  </si>
  <si>
    <t>Profit/loss on sales/writedowns of subs. and PP&amp;E</t>
  </si>
  <si>
    <t>Amortisation of acquisition intangibles</t>
  </si>
  <si>
    <t>Taxation</t>
  </si>
  <si>
    <t>Cost of sales*</t>
  </si>
  <si>
    <t>Profit from continuing operations</t>
  </si>
  <si>
    <t>Loss/profit from discontinued operations</t>
  </si>
  <si>
    <t>Minority interests</t>
  </si>
  <si>
    <t xml:space="preserve">      Interest on loans and commercial paper</t>
  </si>
  <si>
    <t xml:space="preserve">      Other</t>
  </si>
  <si>
    <t>UK product recall</t>
  </si>
  <si>
    <t>Net profit after minority interest</t>
  </si>
  <si>
    <t xml:space="preserve">      (Net gain)/l. on derivatives not in designated hedges</t>
  </si>
  <si>
    <t>Consolidated Balance Sheets for years ended 31 December (£ million)</t>
  </si>
  <si>
    <t>ASSETS</t>
  </si>
  <si>
    <t>Cash and cash equivalents</t>
  </si>
  <si>
    <t>Short-term investments</t>
  </si>
  <si>
    <t>Tax recoverable</t>
  </si>
  <si>
    <t>Inventories</t>
  </si>
  <si>
    <t>Derivative financial instruments</t>
  </si>
  <si>
    <t>Property, plant and equipment</t>
  </si>
  <si>
    <t>Goodwill</t>
  </si>
  <si>
    <t>Investment in associates</t>
  </si>
  <si>
    <t>Other assets</t>
  </si>
  <si>
    <t>Assets held for sale</t>
  </si>
  <si>
    <t>LIABILITIES ANS SHAREHOLDERS'EQUITY</t>
  </si>
  <si>
    <t>Short-term borrowings and overdrafts</t>
  </si>
  <si>
    <t>Tax payable</t>
  </si>
  <si>
    <t>Obligations under finance leases</t>
  </si>
  <si>
    <t>Borrowings</t>
  </si>
  <si>
    <t>Obligations under financing leases</t>
  </si>
  <si>
    <t>Total liabilities</t>
  </si>
  <si>
    <t>Total assets</t>
  </si>
  <si>
    <t>Liab. associated with assets held for sale</t>
  </si>
  <si>
    <t>Share capital</t>
  </si>
  <si>
    <t>Share premium account</t>
  </si>
  <si>
    <t>Retained earnings</t>
  </si>
  <si>
    <t>Other reserves</t>
  </si>
  <si>
    <t>Equity - majority holders</t>
  </si>
  <si>
    <t>Total equity</t>
  </si>
  <si>
    <t>Liabilities and equity</t>
  </si>
  <si>
    <t>Total assets for cont.</t>
  </si>
  <si>
    <t>Consolidated cash flow statement for years ended 31 December (£ million)</t>
  </si>
  <si>
    <t>OPERATING ACTIVITIES</t>
  </si>
  <si>
    <t>Adjustments for:</t>
  </si>
  <si>
    <t>Depreciation, amort., impairment</t>
  </si>
  <si>
    <t xml:space="preserve">Restructuring </t>
  </si>
  <si>
    <t>Non-trading items</t>
  </si>
  <si>
    <t>Post-retirement benefits</t>
  </si>
  <si>
    <t>Addit. funding of past service pensions deficit</t>
  </si>
  <si>
    <t>Share compensation taken to reserves</t>
  </si>
  <si>
    <t>New accounting rules adjustment</t>
  </si>
  <si>
    <t>Other non-cash items</t>
  </si>
  <si>
    <t>From continuing operations</t>
  </si>
  <si>
    <t>From discontinued operations</t>
  </si>
  <si>
    <t>Increase in inventories</t>
  </si>
  <si>
    <t>Increase/decrease in receivables</t>
  </si>
  <si>
    <t>Increase in payables</t>
  </si>
  <si>
    <t>Interest paid</t>
  </si>
  <si>
    <t>Interest received</t>
  </si>
  <si>
    <t>Demerger financing costs</t>
  </si>
  <si>
    <t>Income taxes paid - excluding disposals</t>
  </si>
  <si>
    <t>Income taxes paid - disposals</t>
  </si>
  <si>
    <t>Net cash inflow from operating activities</t>
  </si>
  <si>
    <t>INVESTING ACTIVITIES</t>
  </si>
  <si>
    <t>Dividends received from associates</t>
  </si>
  <si>
    <t>Proceeds on disposal of PP&amp;E</t>
  </si>
  <si>
    <t>Purchases of PP&amp;E and software</t>
  </si>
  <si>
    <t>Americas Beverages separation costs paid</t>
  </si>
  <si>
    <t>Americas Bev. net cash and equiv. demerged</t>
  </si>
  <si>
    <t>Acquis./sales of bus. and associates, net of cash</t>
  </si>
  <si>
    <t>Equity inv. and money market deposits</t>
  </si>
  <si>
    <t>Net cash used in investing activities</t>
  </si>
  <si>
    <t>FINANCING ACTIVITIES</t>
  </si>
  <si>
    <t>Dividends paid</t>
  </si>
  <si>
    <t>Dividends paid to minority interests</t>
  </si>
  <si>
    <t>Capital element of finance lease repaid</t>
  </si>
  <si>
    <t>Proceeds on issue of ordinary shares</t>
  </si>
  <si>
    <t>Net movement of shares held under Employee Trust</t>
  </si>
  <si>
    <t>Proceeds of new borrowings</t>
  </si>
  <si>
    <t>Borrowings repaid</t>
  </si>
  <si>
    <t>Net cash from financing activities</t>
  </si>
  <si>
    <t>Effect of foreign exchange rates on cash bal.</t>
  </si>
  <si>
    <t>NET CASH FLOW</t>
  </si>
  <si>
    <t>Change in net cash between 2 Bal. Sheets</t>
  </si>
  <si>
    <t>pence</t>
  </si>
  <si>
    <t>USD</t>
  </si>
  <si>
    <t>Kraft</t>
  </si>
  <si>
    <t>STOCK PRICES (Yahoo Finance UK, February 23, 2010)</t>
  </si>
  <si>
    <t>Exch. Rate</t>
  </si>
  <si>
    <t>£ per USD</t>
  </si>
  <si>
    <t>(x-rates.com)</t>
  </si>
  <si>
    <t>Cadbury*</t>
  </si>
  <si>
    <t>***</t>
  </si>
  <si>
    <t>Pence**</t>
  </si>
  <si>
    <t>*** July 6</t>
  </si>
  <si>
    <t>**   There are 100 pence to a pound</t>
  </si>
  <si>
    <t xml:space="preserve">        (including the shares held as ADSs)</t>
  </si>
  <si>
    <t>*      There were 1 361 million Cadbury shares outstanding at the end of 2008</t>
  </si>
  <si>
    <t>Other long-term liabilities</t>
  </si>
  <si>
    <t>Intangibles</t>
  </si>
  <si>
    <t>Administrative expenses**</t>
  </si>
  <si>
    <t>Finance costs***</t>
  </si>
  <si>
    <t>*** Finance costs include:</t>
  </si>
  <si>
    <t>*     Production-related depreciation/amortization included</t>
  </si>
  <si>
    <t>**   Remaining depreciation/amortization included</t>
  </si>
  <si>
    <t>Cash and equiv. - end, on Bal. Sheet</t>
  </si>
  <si>
    <t xml:space="preserve">Beverages as discontinued operations. In particular, revenue went down from 8 M to 4.7 M. </t>
  </si>
  <si>
    <t>Costs were also restated.</t>
  </si>
  <si>
    <t>restated****</t>
  </si>
  <si>
    <t>****  The 2007 statements were restated in 2008 to show Americas Beverages and Australia</t>
  </si>
  <si>
    <t>Check</t>
  </si>
  <si>
    <t>Floating rate debt</t>
  </si>
  <si>
    <t>Debt</t>
  </si>
  <si>
    <t>@ 4.25%, due in 2009</t>
  </si>
  <si>
    <t>@ 4.875%, due in 2010</t>
  </si>
  <si>
    <t>@ 5.125%, due in 2013</t>
  </si>
  <si>
    <t>other notes</t>
  </si>
  <si>
    <t>Fixed rate debt - @ 7.25%, due in 2018</t>
  </si>
  <si>
    <t>Other short-term liabilities</t>
  </si>
  <si>
    <t>Acc. depreciation</t>
  </si>
  <si>
    <t>Prepayments and accrued income</t>
  </si>
  <si>
    <t>Other receivables</t>
  </si>
  <si>
    <t>Non-trade receivables</t>
  </si>
  <si>
    <t>Trade receivables</t>
  </si>
  <si>
    <t>Trade payables</t>
  </si>
  <si>
    <t>Other payables</t>
  </si>
  <si>
    <t>Accruals and deferred income</t>
  </si>
  <si>
    <t>Accruals and non-trade payables</t>
  </si>
  <si>
    <t>Acc. amortisation of intangibles</t>
  </si>
  <si>
    <r>
      <rPr>
        <b/>
        <sz val="11"/>
        <color theme="1"/>
        <rFont val="Calibri"/>
        <family val="2"/>
        <scheme val="minor"/>
      </rPr>
      <t>Number of outstanding shares</t>
    </r>
    <r>
      <rPr>
        <sz val="11"/>
        <color theme="1"/>
        <rFont val="Calibri"/>
        <family val="2"/>
        <scheme val="minor"/>
      </rPr>
      <t xml:space="preserve"> at the end of 2008: 1 361 million  (Includes shares under ADRs).</t>
    </r>
  </si>
  <si>
    <t>6 m - 2009</t>
  </si>
  <si>
    <t>Bank overdraft</t>
  </si>
  <si>
    <t>Cash and equiv. - beginning</t>
  </si>
  <si>
    <t>n.a.</t>
  </si>
  <si>
    <t>n.a</t>
  </si>
  <si>
    <t>In total, at the end of 2008, 1,19 million was due within 1 year.</t>
  </si>
  <si>
    <t xml:space="preserve"> (av. rate in 2008: 4.8%; 540 M due within 1 year)</t>
  </si>
  <si>
    <t>restated in 2009</t>
  </si>
  <si>
    <t>Posterior adjustment of beginning cash and equiv.</t>
  </si>
  <si>
    <t>with trade receiv.</t>
  </si>
  <si>
    <t>with trade payables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</si>
</sst>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3" fontId="0" fillId="0" borderId="0" xfId="0" applyNumberForma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15" fontId="0" fillId="0" borderId="0" xfId="0" applyNumberFormat="1"/>
    <xf numFmtId="16" fontId="0" fillId="0" borderId="0" xfId="0" applyNumberFormat="1"/>
    <xf numFmtId="0" fontId="0" fillId="0" borderId="0" xfId="0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/>
    <xf numFmtId="15" fontId="0" fillId="0" borderId="6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0" fillId="0" borderId="0" xfId="0" applyBorder="1" applyAlignment="1">
      <alignment horizontal="left"/>
    </xf>
    <xf numFmtId="164" fontId="0" fillId="0" borderId="7" xfId="0" applyNumberForma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quotePrefix="1"/>
    <xf numFmtId="0" fontId="1" fillId="0" borderId="0" xfId="0" applyFont="1" applyBorder="1"/>
    <xf numFmtId="0" fontId="5" fillId="0" borderId="0" xfId="0" applyFont="1" applyBorder="1"/>
    <xf numFmtId="0" fontId="1" fillId="0" borderId="0" xfId="0" applyFont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3" fontId="0" fillId="0" borderId="15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2" xfId="0" applyFill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7" xfId="0" applyBorder="1" applyAlignment="1">
      <alignment horizontal="center"/>
    </xf>
    <xf numFmtId="0" fontId="4" fillId="0" borderId="0" xfId="0" applyFont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16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15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19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3" fontId="1" fillId="0" borderId="18" xfId="0" applyNumberFormat="1" applyFont="1" applyBorder="1" applyAlignment="1">
      <alignment horizontal="center"/>
    </xf>
    <xf numFmtId="3" fontId="1" fillId="0" borderId="20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5" fillId="0" borderId="15" xfId="0" applyNumberFormat="1" applyFon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0" xfId="0" applyNumberFormat="1" applyAlignment="1">
      <alignment horizontal="left"/>
    </xf>
    <xf numFmtId="3" fontId="0" fillId="0" borderId="0" xfId="0" applyNumberFormat="1" applyFill="1" applyBorder="1" applyAlignment="1">
      <alignment horizontal="center"/>
    </xf>
    <xf numFmtId="3" fontId="5" fillId="0" borderId="0" xfId="0" applyNumberFormat="1" applyFont="1"/>
    <xf numFmtId="0" fontId="3" fillId="0" borderId="15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26" workbookViewId="0">
      <selection activeCell="I43" sqref="I43"/>
    </sheetView>
  </sheetViews>
  <sheetFormatPr baseColWidth="10" defaultRowHeight="15" x14ac:dyDescent="0.25"/>
  <cols>
    <col min="2" max="2" width="36.85546875" customWidth="1"/>
    <col min="3" max="3" width="11.42578125" customWidth="1"/>
    <col min="7" max="7" width="10.5703125" customWidth="1"/>
  </cols>
  <sheetData>
    <row r="1" spans="1:7" ht="15.75" x14ac:dyDescent="0.25">
      <c r="A1" s="69" t="s">
        <v>0</v>
      </c>
      <c r="B1" s="69"/>
      <c r="C1" s="69"/>
      <c r="D1" s="69"/>
      <c r="E1" s="69"/>
      <c r="F1" s="69"/>
    </row>
    <row r="2" spans="1:7" ht="15.75" x14ac:dyDescent="0.25">
      <c r="A2" s="69" t="s">
        <v>1</v>
      </c>
      <c r="B2" s="69"/>
      <c r="C2" s="69"/>
      <c r="D2" s="69"/>
      <c r="E2" s="69"/>
      <c r="F2" s="69"/>
    </row>
    <row r="3" spans="1:7" ht="15.75" x14ac:dyDescent="0.25">
      <c r="A3" s="3"/>
      <c r="C3" s="4"/>
      <c r="D3" s="4"/>
      <c r="E3" s="46" t="s">
        <v>120</v>
      </c>
      <c r="F3" s="4"/>
    </row>
    <row r="4" spans="1:7" x14ac:dyDescent="0.25">
      <c r="C4" s="31" t="s">
        <v>142</v>
      </c>
      <c r="D4" s="32">
        <v>2008</v>
      </c>
      <c r="E4" s="31">
        <v>2007</v>
      </c>
      <c r="F4" s="31">
        <v>2006</v>
      </c>
    </row>
    <row r="5" spans="1:7" x14ac:dyDescent="0.25">
      <c r="A5" t="s">
        <v>2</v>
      </c>
      <c r="C5" s="35">
        <v>2767</v>
      </c>
      <c r="D5" s="34">
        <v>5384</v>
      </c>
      <c r="E5" s="35">
        <v>4699</v>
      </c>
      <c r="F5" s="35">
        <v>7427</v>
      </c>
      <c r="G5" s="2"/>
    </row>
    <row r="6" spans="1:7" x14ac:dyDescent="0.25">
      <c r="A6" t="s">
        <v>15</v>
      </c>
      <c r="C6" s="47" t="s">
        <v>145</v>
      </c>
      <c r="D6" s="38">
        <v>-2870</v>
      </c>
      <c r="E6" s="39">
        <v>-2504</v>
      </c>
      <c r="F6" s="39">
        <v>-3666</v>
      </c>
      <c r="G6" s="2"/>
    </row>
    <row r="7" spans="1:7" x14ac:dyDescent="0.25">
      <c r="B7" t="s">
        <v>8</v>
      </c>
      <c r="C7" s="4"/>
      <c r="D7" s="34">
        <f>D5+D6</f>
        <v>2514</v>
      </c>
      <c r="E7" s="35">
        <f>E5+E6</f>
        <v>2195</v>
      </c>
      <c r="F7" s="35">
        <f>F5+F6</f>
        <v>3761</v>
      </c>
      <c r="G7" s="2"/>
    </row>
    <row r="8" spans="1:7" x14ac:dyDescent="0.25">
      <c r="A8" t="s">
        <v>4</v>
      </c>
      <c r="C8" s="4" t="s">
        <v>145</v>
      </c>
      <c r="D8" s="34">
        <v>-247</v>
      </c>
      <c r="E8" s="35">
        <v>-241</v>
      </c>
      <c r="F8" s="35">
        <v>-594</v>
      </c>
      <c r="G8" s="2"/>
    </row>
    <row r="9" spans="1:7" x14ac:dyDescent="0.25">
      <c r="A9" t="s">
        <v>5</v>
      </c>
      <c r="C9" s="4" t="s">
        <v>145</v>
      </c>
      <c r="D9" s="34">
        <v>-584</v>
      </c>
      <c r="E9" s="35">
        <v>-487</v>
      </c>
      <c r="F9" s="35">
        <v>-693</v>
      </c>
      <c r="G9" s="2"/>
    </row>
    <row r="10" spans="1:7" x14ac:dyDescent="0.25">
      <c r="A10" t="s">
        <v>112</v>
      </c>
      <c r="C10" s="4" t="s">
        <v>145</v>
      </c>
      <c r="D10" s="34">
        <v>-1098</v>
      </c>
      <c r="E10" s="35">
        <v>-1008</v>
      </c>
      <c r="F10" s="35">
        <v>-1404</v>
      </c>
      <c r="G10" s="2"/>
    </row>
    <row r="11" spans="1:7" x14ac:dyDescent="0.25">
      <c r="A11" t="s">
        <v>13</v>
      </c>
      <c r="C11" s="4" t="s">
        <v>145</v>
      </c>
      <c r="D11" s="34">
        <v>-4</v>
      </c>
      <c r="E11" s="35">
        <v>-5</v>
      </c>
      <c r="F11" s="35">
        <v>-23</v>
      </c>
    </row>
    <row r="12" spans="1:7" x14ac:dyDescent="0.25">
      <c r="A12" t="s">
        <v>6</v>
      </c>
      <c r="C12" s="4" t="s">
        <v>145</v>
      </c>
      <c r="D12" s="34"/>
      <c r="E12" s="35">
        <v>-13</v>
      </c>
      <c r="F12" s="35">
        <v>-15</v>
      </c>
    </row>
    <row r="13" spans="1:7" x14ac:dyDescent="0.25">
      <c r="A13" t="s">
        <v>21</v>
      </c>
      <c r="C13" s="4" t="s">
        <v>145</v>
      </c>
      <c r="D13" s="34"/>
      <c r="E13" s="35"/>
      <c r="F13" s="35">
        <v>-30</v>
      </c>
      <c r="G13" s="2"/>
    </row>
    <row r="14" spans="1:7" x14ac:dyDescent="0.25">
      <c r="A14" t="s">
        <v>12</v>
      </c>
      <c r="C14" s="4" t="s">
        <v>145</v>
      </c>
      <c r="D14" s="34">
        <v>1</v>
      </c>
      <c r="E14" s="35">
        <v>2</v>
      </c>
      <c r="F14" s="35">
        <v>40</v>
      </c>
      <c r="G14" s="2"/>
    </row>
    <row r="15" spans="1:7" x14ac:dyDescent="0.25">
      <c r="A15" t="s">
        <v>3</v>
      </c>
      <c r="C15" s="37">
        <v>-3</v>
      </c>
      <c r="D15" s="38">
        <v>-194</v>
      </c>
      <c r="E15" s="39">
        <v>-165</v>
      </c>
      <c r="F15" s="39">
        <v>-133</v>
      </c>
      <c r="G15" s="2"/>
    </row>
    <row r="16" spans="1:7" x14ac:dyDescent="0.25">
      <c r="B16" t="s">
        <v>7</v>
      </c>
      <c r="C16" s="4">
        <v>319</v>
      </c>
      <c r="D16" s="34">
        <f>SUM(D7:D15)</f>
        <v>388</v>
      </c>
      <c r="E16" s="35">
        <f>SUM(E7:E15)</f>
        <v>278</v>
      </c>
      <c r="F16" s="35">
        <f>SUM(F7:F15)</f>
        <v>909</v>
      </c>
      <c r="G16" s="2"/>
    </row>
    <row r="17" spans="1:7" x14ac:dyDescent="0.25">
      <c r="C17" s="4"/>
      <c r="D17" s="34"/>
      <c r="E17" s="35"/>
      <c r="F17" s="35"/>
      <c r="G17" s="2"/>
    </row>
    <row r="18" spans="1:7" x14ac:dyDescent="0.25">
      <c r="A18" t="s">
        <v>9</v>
      </c>
      <c r="C18" s="4">
        <v>3</v>
      </c>
      <c r="D18" s="34">
        <v>10</v>
      </c>
      <c r="E18" s="35">
        <v>8</v>
      </c>
      <c r="F18" s="35">
        <v>-16</v>
      </c>
      <c r="G18" s="2"/>
    </row>
    <row r="19" spans="1:7" x14ac:dyDescent="0.25">
      <c r="A19" t="s">
        <v>10</v>
      </c>
      <c r="C19" s="4">
        <v>18</v>
      </c>
      <c r="D19" s="34">
        <v>52</v>
      </c>
      <c r="E19" s="35">
        <v>56</v>
      </c>
      <c r="F19" s="35">
        <v>48</v>
      </c>
      <c r="G19" s="2"/>
    </row>
    <row r="20" spans="1:7" x14ac:dyDescent="0.25">
      <c r="A20" t="s">
        <v>113</v>
      </c>
      <c r="C20" s="37">
        <v>-78</v>
      </c>
      <c r="D20" s="38">
        <v>-50</v>
      </c>
      <c r="E20" s="39">
        <v>-88</v>
      </c>
      <c r="F20" s="39">
        <v>-203</v>
      </c>
      <c r="G20" s="2"/>
    </row>
    <row r="21" spans="1:7" x14ac:dyDescent="0.25">
      <c r="B21" t="s">
        <v>11</v>
      </c>
      <c r="C21" s="35">
        <f>SUM(C16:C20)</f>
        <v>262</v>
      </c>
      <c r="D21" s="34">
        <f>SUM(D16:D20)</f>
        <v>400</v>
      </c>
      <c r="E21" s="35">
        <f t="shared" ref="E21:F21" si="0">SUM(E16:E20)</f>
        <v>254</v>
      </c>
      <c r="F21" s="35">
        <f t="shared" si="0"/>
        <v>738</v>
      </c>
      <c r="G21" s="2"/>
    </row>
    <row r="22" spans="1:7" x14ac:dyDescent="0.25">
      <c r="A22" t="s">
        <v>14</v>
      </c>
      <c r="C22" s="37">
        <v>-73</v>
      </c>
      <c r="D22" s="38">
        <v>-30</v>
      </c>
      <c r="E22" s="39">
        <v>-105</v>
      </c>
      <c r="F22" s="39">
        <v>-215</v>
      </c>
      <c r="G22" s="2"/>
    </row>
    <row r="23" spans="1:7" x14ac:dyDescent="0.25">
      <c r="B23" t="s">
        <v>16</v>
      </c>
      <c r="C23" s="35">
        <f>C21+C22</f>
        <v>189</v>
      </c>
      <c r="D23" s="34">
        <f>D21+D22</f>
        <v>370</v>
      </c>
      <c r="E23" s="35">
        <f t="shared" ref="E23:F23" si="1">E21+E22</f>
        <v>149</v>
      </c>
      <c r="F23" s="35">
        <f t="shared" si="1"/>
        <v>523</v>
      </c>
      <c r="G23" s="2"/>
    </row>
    <row r="24" spans="1:7" x14ac:dyDescent="0.25">
      <c r="A24" t="s">
        <v>17</v>
      </c>
      <c r="C24" s="4">
        <v>2</v>
      </c>
      <c r="D24" s="34">
        <v>-4</v>
      </c>
      <c r="E24" s="35">
        <v>258</v>
      </c>
      <c r="F24" s="35">
        <v>642</v>
      </c>
      <c r="G24" s="2"/>
    </row>
    <row r="25" spans="1:7" x14ac:dyDescent="0.25">
      <c r="A25" t="s">
        <v>18</v>
      </c>
      <c r="C25" s="37"/>
      <c r="D25" s="38">
        <v>-2</v>
      </c>
      <c r="E25" s="39">
        <v>-2</v>
      </c>
      <c r="F25" s="39">
        <v>4</v>
      </c>
      <c r="G25" s="2"/>
    </row>
    <row r="26" spans="1:7" x14ac:dyDescent="0.25">
      <c r="B26" t="s">
        <v>22</v>
      </c>
      <c r="C26" s="35">
        <f>C23+C24+C25</f>
        <v>191</v>
      </c>
      <c r="D26" s="34">
        <f>D23+D24+D25</f>
        <v>364</v>
      </c>
      <c r="E26" s="35">
        <f t="shared" ref="E26:F26" si="2">E23+E24+E25</f>
        <v>405</v>
      </c>
      <c r="F26" s="35">
        <f t="shared" si="2"/>
        <v>1169</v>
      </c>
      <c r="G26" s="2"/>
    </row>
    <row r="27" spans="1:7" x14ac:dyDescent="0.25">
      <c r="C27" s="4"/>
      <c r="D27" s="34"/>
      <c r="E27" s="35"/>
      <c r="F27" s="35"/>
      <c r="G27" s="2"/>
    </row>
    <row r="28" spans="1:7" x14ac:dyDescent="0.25">
      <c r="A28" s="25" t="s">
        <v>115</v>
      </c>
      <c r="B28" s="25"/>
      <c r="C28" s="4" t="s">
        <v>145</v>
      </c>
      <c r="D28" s="49">
        <v>194</v>
      </c>
      <c r="E28" s="50">
        <v>213</v>
      </c>
      <c r="F28" s="50">
        <v>206</v>
      </c>
      <c r="G28" s="2"/>
    </row>
    <row r="29" spans="1:7" x14ac:dyDescent="0.25">
      <c r="A29" s="25" t="s">
        <v>116</v>
      </c>
      <c r="B29" s="25"/>
      <c r="C29" s="4" t="s">
        <v>145</v>
      </c>
      <c r="D29" s="49">
        <v>35</v>
      </c>
      <c r="E29" s="50">
        <v>35</v>
      </c>
      <c r="F29" s="50"/>
      <c r="G29" s="2"/>
    </row>
    <row r="30" spans="1:7" x14ac:dyDescent="0.25">
      <c r="A30" s="25" t="s">
        <v>114</v>
      </c>
      <c r="B30" s="25"/>
      <c r="C30" s="4" t="s">
        <v>145</v>
      </c>
      <c r="D30" s="49"/>
      <c r="E30" s="50"/>
      <c r="F30" s="50"/>
      <c r="G30" s="2"/>
    </row>
    <row r="31" spans="1:7" x14ac:dyDescent="0.25">
      <c r="A31" s="25" t="s">
        <v>23</v>
      </c>
      <c r="B31" s="25"/>
      <c r="C31" s="4" t="s">
        <v>145</v>
      </c>
      <c r="D31" s="49">
        <v>-94</v>
      </c>
      <c r="E31" s="50">
        <v>-19</v>
      </c>
      <c r="F31" s="50">
        <v>19</v>
      </c>
      <c r="G31" s="2"/>
    </row>
    <row r="32" spans="1:7" x14ac:dyDescent="0.25">
      <c r="A32" s="25" t="s">
        <v>19</v>
      </c>
      <c r="B32" s="25"/>
      <c r="C32" s="4" t="s">
        <v>145</v>
      </c>
      <c r="D32" s="49">
        <v>141</v>
      </c>
      <c r="E32" s="50">
        <v>107</v>
      </c>
      <c r="F32" s="50">
        <f>28+102+22+27+5</f>
        <v>184</v>
      </c>
      <c r="G32" s="2"/>
    </row>
    <row r="33" spans="1:7" x14ac:dyDescent="0.25">
      <c r="A33" s="25" t="s">
        <v>20</v>
      </c>
      <c r="B33" s="25"/>
      <c r="C33" s="4" t="s">
        <v>145</v>
      </c>
      <c r="D33" s="52">
        <v>3</v>
      </c>
      <c r="E33" s="53"/>
      <c r="F33" s="53"/>
      <c r="G33" s="2"/>
    </row>
    <row r="34" spans="1:7" x14ac:dyDescent="0.25">
      <c r="A34" s="25"/>
      <c r="B34" s="25"/>
      <c r="C34" s="48"/>
      <c r="D34" s="49">
        <f>SUM(D31:D33)</f>
        <v>50</v>
      </c>
      <c r="E34" s="50">
        <f t="shared" ref="E34:F34" si="3">SUM(E31:E33)</f>
        <v>88</v>
      </c>
      <c r="F34" s="50">
        <f t="shared" si="3"/>
        <v>203</v>
      </c>
      <c r="G34" s="2"/>
    </row>
    <row r="35" spans="1:7" x14ac:dyDescent="0.25">
      <c r="A35" s="25" t="s">
        <v>121</v>
      </c>
      <c r="D35" s="2"/>
      <c r="E35" s="2"/>
      <c r="F35" s="2"/>
      <c r="G35" s="2"/>
    </row>
    <row r="36" spans="1:7" x14ac:dyDescent="0.25">
      <c r="A36" s="25" t="s">
        <v>118</v>
      </c>
      <c r="D36" s="2"/>
      <c r="E36" s="2"/>
      <c r="F36" s="2"/>
      <c r="G36" s="2"/>
    </row>
    <row r="37" spans="1:7" x14ac:dyDescent="0.25">
      <c r="A37" s="25" t="s">
        <v>119</v>
      </c>
      <c r="D37" s="2"/>
      <c r="E37" s="2"/>
      <c r="F37" s="2"/>
      <c r="G37" s="2"/>
    </row>
    <row r="38" spans="1:7" x14ac:dyDescent="0.25">
      <c r="D38" s="2"/>
      <c r="E38" s="2"/>
      <c r="F38" s="2"/>
      <c r="G38" s="2"/>
    </row>
    <row r="39" spans="1:7" x14ac:dyDescent="0.25">
      <c r="D39" s="2"/>
      <c r="E39" s="2"/>
      <c r="F39" s="2"/>
      <c r="G39" s="2"/>
    </row>
    <row r="40" spans="1:7" x14ac:dyDescent="0.25">
      <c r="D40" s="2"/>
      <c r="E40" s="2"/>
      <c r="F40" s="2"/>
      <c r="G40" s="2"/>
    </row>
    <row r="41" spans="1:7" x14ac:dyDescent="0.25">
      <c r="D41" s="2"/>
      <c r="E41" s="2"/>
      <c r="F41" s="2"/>
      <c r="G41" s="2"/>
    </row>
    <row r="42" spans="1:7" x14ac:dyDescent="0.25">
      <c r="D42" s="2"/>
      <c r="E42" s="2"/>
      <c r="F42" s="2"/>
      <c r="G42" s="2"/>
    </row>
    <row r="43" spans="1:7" x14ac:dyDescent="0.25">
      <c r="D43" s="2"/>
      <c r="E43" s="2"/>
      <c r="F43" s="2"/>
      <c r="G43" s="2"/>
    </row>
    <row r="44" spans="1:7" x14ac:dyDescent="0.25">
      <c r="D44" s="2"/>
      <c r="E44" s="2"/>
      <c r="F44" s="2"/>
      <c r="G44" s="2"/>
    </row>
    <row r="45" spans="1:7" x14ac:dyDescent="0.25">
      <c r="D45" s="2"/>
      <c r="E45" s="2"/>
      <c r="F45" s="2"/>
      <c r="G45" s="2"/>
    </row>
  </sheetData>
  <mergeCells count="2">
    <mergeCell ref="A1:F1"/>
    <mergeCell ref="A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workbookViewId="0">
      <selection activeCell="K19" sqref="K19"/>
    </sheetView>
  </sheetViews>
  <sheetFormatPr baseColWidth="10" defaultRowHeight="15" x14ac:dyDescent="0.25"/>
  <cols>
    <col min="1" max="1" width="14.42578125" customWidth="1"/>
    <col min="2" max="2" width="23.5703125" customWidth="1"/>
    <col min="3" max="3" width="17" customWidth="1"/>
    <col min="7" max="7" width="6.7109375" customWidth="1"/>
    <col min="8" max="8" width="13.42578125" customWidth="1"/>
  </cols>
  <sheetData>
    <row r="1" spans="1:10" ht="15.75" x14ac:dyDescent="0.25">
      <c r="A1" s="69" t="s">
        <v>0</v>
      </c>
      <c r="B1" s="69"/>
      <c r="C1" s="69"/>
      <c r="D1" s="69"/>
      <c r="E1" s="69"/>
      <c r="F1" s="69"/>
    </row>
    <row r="2" spans="1:10" ht="15.75" x14ac:dyDescent="0.25">
      <c r="A2" s="69" t="s">
        <v>24</v>
      </c>
      <c r="B2" s="69"/>
      <c r="C2" s="69"/>
      <c r="D2" s="69"/>
      <c r="E2" s="69"/>
      <c r="F2" s="69"/>
    </row>
    <row r="3" spans="1:10" x14ac:dyDescent="0.25">
      <c r="C3" s="31" t="s">
        <v>142</v>
      </c>
      <c r="D3" s="32">
        <v>2008</v>
      </c>
      <c r="E3" s="31">
        <v>2007</v>
      </c>
      <c r="F3" s="31">
        <v>2006</v>
      </c>
    </row>
    <row r="4" spans="1:10" x14ac:dyDescent="0.25">
      <c r="A4" s="1" t="s">
        <v>25</v>
      </c>
      <c r="C4" s="4"/>
      <c r="D4" s="67" t="s">
        <v>149</v>
      </c>
      <c r="E4" s="4"/>
      <c r="F4" s="4"/>
    </row>
    <row r="5" spans="1:10" x14ac:dyDescent="0.25">
      <c r="A5" t="s">
        <v>26</v>
      </c>
      <c r="C5" s="4">
        <v>266</v>
      </c>
      <c r="D5" s="34">
        <v>390</v>
      </c>
      <c r="E5" s="35">
        <v>493</v>
      </c>
      <c r="F5" s="35">
        <v>269</v>
      </c>
      <c r="G5" s="2"/>
      <c r="H5" s="2"/>
    </row>
    <row r="6" spans="1:10" x14ac:dyDescent="0.25">
      <c r="A6" t="s">
        <v>27</v>
      </c>
      <c r="C6" s="4">
        <v>98</v>
      </c>
      <c r="D6" s="34">
        <v>108</v>
      </c>
      <c r="E6" s="35">
        <v>2</v>
      </c>
      <c r="F6" s="35">
        <v>126</v>
      </c>
      <c r="G6" s="2"/>
      <c r="H6" s="2"/>
      <c r="I6" s="2"/>
      <c r="J6" s="2"/>
    </row>
    <row r="7" spans="1:10" x14ac:dyDescent="0.25">
      <c r="A7" t="s">
        <v>135</v>
      </c>
      <c r="C7" s="76">
        <v>923</v>
      </c>
      <c r="D7" s="34">
        <v>789</v>
      </c>
      <c r="E7" s="35">
        <v>952</v>
      </c>
      <c r="F7" s="4">
        <v>923</v>
      </c>
      <c r="G7" s="2"/>
      <c r="H7" s="2"/>
    </row>
    <row r="8" spans="1:10" x14ac:dyDescent="0.25">
      <c r="A8" t="s">
        <v>132</v>
      </c>
      <c r="C8" s="36" t="s">
        <v>151</v>
      </c>
      <c r="D8" s="34">
        <v>81</v>
      </c>
      <c r="E8" s="35">
        <v>102</v>
      </c>
      <c r="F8" s="35">
        <v>103</v>
      </c>
      <c r="G8" s="2"/>
      <c r="H8" s="2"/>
      <c r="I8" s="2"/>
    </row>
    <row r="9" spans="1:10" x14ac:dyDescent="0.25">
      <c r="A9" t="s">
        <v>28</v>
      </c>
      <c r="C9" s="4">
        <v>46</v>
      </c>
      <c r="D9" s="34">
        <v>35</v>
      </c>
      <c r="E9" s="35">
        <v>41</v>
      </c>
      <c r="F9" s="35">
        <v>36</v>
      </c>
      <c r="G9" s="2"/>
      <c r="H9" s="2"/>
    </row>
    <row r="10" spans="1:10" x14ac:dyDescent="0.25">
      <c r="A10" t="s">
        <v>29</v>
      </c>
      <c r="C10" s="4">
        <v>849</v>
      </c>
      <c r="D10" s="34">
        <v>767</v>
      </c>
      <c r="E10" s="35">
        <v>821</v>
      </c>
      <c r="F10" s="35">
        <v>728</v>
      </c>
      <c r="G10" s="2"/>
      <c r="H10" s="2"/>
    </row>
    <row r="11" spans="1:10" x14ac:dyDescent="0.25">
      <c r="A11" t="s">
        <v>133</v>
      </c>
      <c r="C11" s="36" t="s">
        <v>151</v>
      </c>
      <c r="D11" s="34">
        <f>1+75+121</f>
        <v>197</v>
      </c>
      <c r="E11" s="35">
        <v>143</v>
      </c>
      <c r="F11" s="35">
        <v>160</v>
      </c>
      <c r="G11" s="2"/>
      <c r="H11" s="2"/>
      <c r="I11" s="2"/>
    </row>
    <row r="12" spans="1:10" x14ac:dyDescent="0.25">
      <c r="A12" t="s">
        <v>30</v>
      </c>
      <c r="C12" s="37">
        <v>120</v>
      </c>
      <c r="D12" s="38">
        <v>268</v>
      </c>
      <c r="E12" s="39">
        <v>46</v>
      </c>
      <c r="F12" s="39">
        <v>51</v>
      </c>
      <c r="G12" s="2"/>
      <c r="H12" s="2"/>
      <c r="I12" s="2"/>
      <c r="J12" s="2"/>
    </row>
    <row r="13" spans="1:10" x14ac:dyDescent="0.25">
      <c r="C13" s="4">
        <f>SUM(C5:C12)</f>
        <v>2302</v>
      </c>
      <c r="D13" s="34">
        <f>SUM(D5:D12)</f>
        <v>2635</v>
      </c>
      <c r="E13" s="35">
        <f>SUM(E5:E12)</f>
        <v>2600</v>
      </c>
      <c r="F13" s="35">
        <f>SUM(F5:F12)</f>
        <v>2396</v>
      </c>
      <c r="G13" s="2"/>
      <c r="H13" s="2"/>
    </row>
    <row r="14" spans="1:10" x14ac:dyDescent="0.25">
      <c r="A14" t="s">
        <v>31</v>
      </c>
      <c r="C14" s="4">
        <v>1659</v>
      </c>
      <c r="D14" s="34">
        <v>1761</v>
      </c>
      <c r="E14" s="35">
        <v>1904</v>
      </c>
      <c r="F14" s="35">
        <v>1664</v>
      </c>
      <c r="G14" s="2"/>
      <c r="H14" s="2"/>
    </row>
    <row r="15" spans="1:10" x14ac:dyDescent="0.25">
      <c r="A15" t="s">
        <v>32</v>
      </c>
      <c r="C15" s="4">
        <v>2081</v>
      </c>
      <c r="D15" s="34">
        <v>2288</v>
      </c>
      <c r="E15" s="35">
        <v>2805</v>
      </c>
      <c r="F15" s="35">
        <v>2487</v>
      </c>
      <c r="G15" s="2"/>
      <c r="H15" s="2"/>
    </row>
    <row r="16" spans="1:10" x14ac:dyDescent="0.25">
      <c r="A16" t="s">
        <v>111</v>
      </c>
      <c r="C16" s="4">
        <f>1457+103</f>
        <v>1560</v>
      </c>
      <c r="D16" s="34">
        <v>1685</v>
      </c>
      <c r="E16" s="35">
        <v>3527</v>
      </c>
      <c r="F16" s="35">
        <v>3416</v>
      </c>
      <c r="G16" s="2"/>
      <c r="H16" s="2"/>
      <c r="I16" s="2"/>
      <c r="J16" s="2"/>
    </row>
    <row r="17" spans="1:11" x14ac:dyDescent="0.25">
      <c r="A17" t="s">
        <v>33</v>
      </c>
      <c r="C17" s="4">
        <v>31</v>
      </c>
      <c r="D17" s="34">
        <v>28</v>
      </c>
      <c r="E17" s="35">
        <v>32</v>
      </c>
      <c r="F17" s="35">
        <v>22</v>
      </c>
      <c r="G17" s="2"/>
      <c r="H17" s="2"/>
    </row>
    <row r="18" spans="1:11" x14ac:dyDescent="0.25">
      <c r="A18" t="s">
        <v>134</v>
      </c>
      <c r="C18" s="4">
        <v>42</v>
      </c>
      <c r="D18" s="34">
        <v>28</v>
      </c>
      <c r="E18" s="35">
        <v>50</v>
      </c>
      <c r="F18" s="35">
        <v>54</v>
      </c>
      <c r="G18" s="2"/>
      <c r="H18" s="2"/>
    </row>
    <row r="19" spans="1:11" x14ac:dyDescent="0.25">
      <c r="A19" t="s">
        <v>34</v>
      </c>
      <c r="C19" s="37">
        <v>222</v>
      </c>
      <c r="D19" s="38">
        <v>200</v>
      </c>
      <c r="E19" s="39">
        <v>349</v>
      </c>
      <c r="F19" s="39">
        <v>172</v>
      </c>
      <c r="G19" s="2"/>
      <c r="H19" s="2"/>
    </row>
    <row r="20" spans="1:11" x14ac:dyDescent="0.25">
      <c r="B20" s="4" t="s">
        <v>52</v>
      </c>
      <c r="C20" s="35">
        <f>SUM(C13:C19)</f>
        <v>7897</v>
      </c>
      <c r="D20" s="34">
        <f>SUM(D13:D19)</f>
        <v>8625</v>
      </c>
      <c r="E20" s="35">
        <f>SUM(E13:E19)</f>
        <v>11267</v>
      </c>
      <c r="F20" s="35">
        <f>SUM(F13:F19)</f>
        <v>10211</v>
      </c>
      <c r="G20" s="2"/>
      <c r="H20" s="2"/>
    </row>
    <row r="21" spans="1:11" ht="15.75" thickBot="1" x14ac:dyDescent="0.3">
      <c r="A21" t="s">
        <v>35</v>
      </c>
      <c r="C21" s="40">
        <v>2</v>
      </c>
      <c r="D21" s="41">
        <v>270</v>
      </c>
      <c r="E21" s="42">
        <v>71</v>
      </c>
      <c r="F21" s="42">
        <v>22</v>
      </c>
      <c r="G21" s="2"/>
      <c r="H21" s="2"/>
    </row>
    <row r="22" spans="1:11" ht="15.75" thickTop="1" x14ac:dyDescent="0.25">
      <c r="B22" s="4" t="s">
        <v>43</v>
      </c>
      <c r="C22" s="35">
        <f>C20+C21</f>
        <v>7899</v>
      </c>
      <c r="D22" s="34">
        <f>D20+D21</f>
        <v>8895</v>
      </c>
      <c r="E22" s="35">
        <f t="shared" ref="E22:F22" si="0">E20+E21</f>
        <v>11338</v>
      </c>
      <c r="F22" s="35">
        <f t="shared" si="0"/>
        <v>10233</v>
      </c>
      <c r="G22" s="2"/>
      <c r="H22" s="2"/>
    </row>
    <row r="23" spans="1:11" x14ac:dyDescent="0.25">
      <c r="A23" s="1" t="s">
        <v>36</v>
      </c>
      <c r="C23" s="4"/>
      <c r="D23" s="34"/>
      <c r="E23" s="35"/>
      <c r="F23" s="35"/>
      <c r="G23" s="2"/>
      <c r="H23" s="2"/>
    </row>
    <row r="24" spans="1:11" ht="9" customHeight="1" x14ac:dyDescent="0.25">
      <c r="C24" s="4"/>
      <c r="D24" s="34"/>
      <c r="E24" s="35"/>
      <c r="F24" s="35"/>
      <c r="G24" s="2"/>
      <c r="H24" s="2"/>
    </row>
    <row r="25" spans="1:11" x14ac:dyDescent="0.25">
      <c r="A25" t="s">
        <v>37</v>
      </c>
      <c r="C25" s="4">
        <v>729</v>
      </c>
      <c r="D25" s="34">
        <v>1189</v>
      </c>
      <c r="E25" s="35">
        <v>2562</v>
      </c>
      <c r="F25" s="35">
        <v>1439</v>
      </c>
      <c r="G25" s="2"/>
      <c r="H25" s="2"/>
      <c r="J25" s="2"/>
    </row>
    <row r="26" spans="1:11" x14ac:dyDescent="0.25">
      <c r="A26" t="s">
        <v>136</v>
      </c>
      <c r="C26" s="76">
        <v>1345</v>
      </c>
      <c r="D26" s="33">
        <v>586</v>
      </c>
      <c r="E26" s="4">
        <v>640</v>
      </c>
      <c r="F26" s="4">
        <v>572</v>
      </c>
      <c r="G26" s="2"/>
      <c r="H26" s="2"/>
      <c r="I26" s="2"/>
      <c r="J26" s="2"/>
      <c r="K26" s="2"/>
    </row>
    <row r="27" spans="1:11" x14ac:dyDescent="0.25">
      <c r="A27" t="s">
        <v>38</v>
      </c>
      <c r="C27" s="4">
        <v>181</v>
      </c>
      <c r="D27" s="34">
        <v>328</v>
      </c>
      <c r="E27" s="35">
        <v>197</v>
      </c>
      <c r="F27" s="35">
        <v>239</v>
      </c>
      <c r="G27" s="2"/>
      <c r="H27" s="2"/>
      <c r="I27" s="2"/>
    </row>
    <row r="28" spans="1:11" x14ac:dyDescent="0.25">
      <c r="A28" t="s">
        <v>138</v>
      </c>
      <c r="C28" s="36" t="s">
        <v>152</v>
      </c>
      <c r="D28" s="34">
        <f>561+31</f>
        <v>592</v>
      </c>
      <c r="E28" s="35">
        <f>35+597</f>
        <v>632</v>
      </c>
      <c r="F28" s="35">
        <f>30+574</f>
        <v>604</v>
      </c>
      <c r="G28" s="2"/>
      <c r="H28" s="2"/>
    </row>
    <row r="29" spans="1:11" x14ac:dyDescent="0.25">
      <c r="A29" t="s">
        <v>137</v>
      </c>
      <c r="C29" s="36" t="s">
        <v>152</v>
      </c>
      <c r="D29" s="34">
        <v>373</v>
      </c>
      <c r="E29" s="35">
        <f>106+323</f>
        <v>429</v>
      </c>
      <c r="F29" s="35">
        <f>127+285</f>
        <v>412</v>
      </c>
      <c r="G29" s="2"/>
      <c r="H29" s="2"/>
      <c r="J29" s="2"/>
      <c r="K29" s="2"/>
    </row>
    <row r="30" spans="1:11" x14ac:dyDescent="0.25">
      <c r="A30" t="s">
        <v>130</v>
      </c>
      <c r="C30" s="4">
        <v>163</v>
      </c>
      <c r="D30" s="34">
        <v>150</v>
      </c>
      <c r="E30" s="35">
        <v>111</v>
      </c>
      <c r="F30" s="35">
        <v>55</v>
      </c>
      <c r="G30" s="2"/>
      <c r="H30" s="2"/>
    </row>
    <row r="31" spans="1:11" x14ac:dyDescent="0.25">
      <c r="A31" t="s">
        <v>39</v>
      </c>
      <c r="C31" s="4">
        <v>1</v>
      </c>
      <c r="D31" s="34">
        <v>1</v>
      </c>
      <c r="E31" s="35">
        <v>21</v>
      </c>
      <c r="F31" s="35">
        <v>22</v>
      </c>
      <c r="G31" s="2"/>
      <c r="H31" s="2"/>
    </row>
    <row r="32" spans="1:11" x14ac:dyDescent="0.25">
      <c r="A32" t="s">
        <v>30</v>
      </c>
      <c r="C32" s="37">
        <v>90</v>
      </c>
      <c r="D32" s="38">
        <v>169</v>
      </c>
      <c r="E32" s="39">
        <v>22</v>
      </c>
      <c r="F32" s="39">
        <v>35</v>
      </c>
      <c r="G32" s="2"/>
      <c r="H32" s="2"/>
    </row>
    <row r="33" spans="1:10" x14ac:dyDescent="0.25">
      <c r="C33" s="35">
        <f>SUM(C25:C32)</f>
        <v>2509</v>
      </c>
      <c r="D33" s="34">
        <f>SUM(D25:D32)</f>
        <v>3388</v>
      </c>
      <c r="E33" s="35">
        <f>SUM(E25:E32)</f>
        <v>4614</v>
      </c>
      <c r="F33" s="35">
        <f>SUM(F25:F32)</f>
        <v>3378</v>
      </c>
      <c r="G33" s="2"/>
      <c r="H33" s="2"/>
    </row>
    <row r="34" spans="1:10" x14ac:dyDescent="0.25">
      <c r="A34" t="s">
        <v>139</v>
      </c>
      <c r="C34" s="43">
        <v>25</v>
      </c>
      <c r="D34" s="34">
        <v>61</v>
      </c>
      <c r="E34" s="35">
        <v>37</v>
      </c>
      <c r="F34" s="35">
        <v>30</v>
      </c>
      <c r="G34" s="2"/>
      <c r="H34" s="2"/>
    </row>
    <row r="35" spans="1:10" x14ac:dyDescent="0.25">
      <c r="A35" t="s">
        <v>40</v>
      </c>
      <c r="C35" s="43">
        <v>1395</v>
      </c>
      <c r="D35" s="34">
        <v>1194</v>
      </c>
      <c r="E35" s="35">
        <v>1120</v>
      </c>
      <c r="F35" s="35">
        <v>1810</v>
      </c>
      <c r="G35" s="2"/>
      <c r="H35" s="2"/>
    </row>
    <row r="36" spans="1:10" x14ac:dyDescent="0.25">
      <c r="A36" t="s">
        <v>38</v>
      </c>
      <c r="C36" s="43">
        <v>10</v>
      </c>
      <c r="D36" s="34">
        <v>6</v>
      </c>
      <c r="E36" s="35">
        <v>16</v>
      </c>
      <c r="F36" s="35">
        <v>5</v>
      </c>
      <c r="G36" s="2"/>
      <c r="H36" s="2"/>
    </row>
    <row r="37" spans="1:10" x14ac:dyDescent="0.25">
      <c r="A37" t="s">
        <v>41</v>
      </c>
      <c r="C37" s="4">
        <v>1</v>
      </c>
      <c r="D37" s="34">
        <v>1</v>
      </c>
      <c r="E37" s="35">
        <v>11</v>
      </c>
      <c r="F37" s="35">
        <v>33</v>
      </c>
      <c r="G37" s="2"/>
      <c r="H37" s="2"/>
    </row>
    <row r="38" spans="1:10" x14ac:dyDescent="0.25">
      <c r="A38" t="s">
        <v>110</v>
      </c>
      <c r="C38" s="37">
        <f>482+155+234</f>
        <v>871</v>
      </c>
      <c r="D38" s="38">
        <v>614</v>
      </c>
      <c r="E38" s="39">
        <v>1349</v>
      </c>
      <c r="F38" s="39">
        <v>1272</v>
      </c>
      <c r="G38" s="2"/>
      <c r="H38" s="2"/>
      <c r="I38" s="2"/>
      <c r="J38" s="2"/>
    </row>
    <row r="39" spans="1:10" x14ac:dyDescent="0.25">
      <c r="B39" s="4" t="s">
        <v>42</v>
      </c>
      <c r="C39" s="35">
        <f>SUM(C33:C38)</f>
        <v>4811</v>
      </c>
      <c r="D39" s="34">
        <f>SUM(D33:D38)</f>
        <v>5264</v>
      </c>
      <c r="E39" s="35">
        <f>SUM(E33:E38)</f>
        <v>7147</v>
      </c>
      <c r="F39" s="35">
        <f>SUM(F33:F38)</f>
        <v>6528</v>
      </c>
      <c r="G39" s="2"/>
      <c r="H39" s="2"/>
    </row>
    <row r="40" spans="1:10" x14ac:dyDescent="0.25">
      <c r="A40" t="s">
        <v>44</v>
      </c>
      <c r="C40" s="37"/>
      <c r="D40" s="38">
        <v>97</v>
      </c>
      <c r="E40" s="39">
        <v>18</v>
      </c>
      <c r="F40" s="39">
        <v>9</v>
      </c>
      <c r="G40" s="2"/>
      <c r="H40" s="2"/>
    </row>
    <row r="41" spans="1:10" x14ac:dyDescent="0.25">
      <c r="C41" s="35">
        <f>C39+C40</f>
        <v>4811</v>
      </c>
      <c r="D41" s="34">
        <f>D39+D40</f>
        <v>5361</v>
      </c>
      <c r="E41" s="35">
        <f t="shared" ref="E41:F41" si="1">E39+E40</f>
        <v>7165</v>
      </c>
      <c r="F41" s="35">
        <f t="shared" si="1"/>
        <v>6537</v>
      </c>
      <c r="G41" s="2"/>
      <c r="H41" s="2"/>
    </row>
    <row r="42" spans="1:10" x14ac:dyDescent="0.25">
      <c r="A42" t="s">
        <v>45</v>
      </c>
      <c r="C42" s="4">
        <v>137</v>
      </c>
      <c r="D42" s="34">
        <v>136</v>
      </c>
      <c r="E42" s="35">
        <v>264</v>
      </c>
      <c r="F42" s="35">
        <v>262</v>
      </c>
      <c r="G42" s="2"/>
      <c r="H42" s="2"/>
    </row>
    <row r="43" spans="1:10" x14ac:dyDescent="0.25">
      <c r="A43" t="s">
        <v>46</v>
      </c>
      <c r="C43" s="4">
        <v>60</v>
      </c>
      <c r="D43" s="34">
        <v>38</v>
      </c>
      <c r="E43" s="35">
        <v>1225</v>
      </c>
      <c r="F43" s="35">
        <v>1171</v>
      </c>
      <c r="G43" s="2"/>
      <c r="H43" s="2"/>
    </row>
    <row r="44" spans="1:10" x14ac:dyDescent="0.25">
      <c r="A44" t="s">
        <v>47</v>
      </c>
      <c r="C44" s="4">
        <v>2470</v>
      </c>
      <c r="D44" s="34">
        <v>2498</v>
      </c>
      <c r="E44" s="35">
        <v>2677</v>
      </c>
      <c r="F44" s="35">
        <v>2383</v>
      </c>
    </row>
    <row r="45" spans="1:10" x14ac:dyDescent="0.25">
      <c r="A45" t="s">
        <v>48</v>
      </c>
      <c r="C45" s="37">
        <v>413</v>
      </c>
      <c r="D45" s="38">
        <v>850</v>
      </c>
      <c r="E45" s="39">
        <v>-4</v>
      </c>
      <c r="F45" s="37">
        <v>-128</v>
      </c>
    </row>
    <row r="46" spans="1:10" x14ac:dyDescent="0.25">
      <c r="B46" t="s">
        <v>49</v>
      </c>
      <c r="C46" s="35">
        <f>SUM(C42:C45)</f>
        <v>3080</v>
      </c>
      <c r="D46" s="34">
        <f>SUM(D42:D45)</f>
        <v>3522</v>
      </c>
      <c r="E46" s="35">
        <f t="shared" ref="E46:F46" si="2">SUM(E42:E45)</f>
        <v>4162</v>
      </c>
      <c r="F46" s="35">
        <f t="shared" si="2"/>
        <v>3688</v>
      </c>
    </row>
    <row r="47" spans="1:10" x14ac:dyDescent="0.25">
      <c r="B47" t="s">
        <v>18</v>
      </c>
      <c r="C47" s="37">
        <v>7</v>
      </c>
      <c r="D47" s="38">
        <v>12</v>
      </c>
      <c r="E47" s="39">
        <v>11</v>
      </c>
      <c r="F47" s="37">
        <v>8</v>
      </c>
    </row>
    <row r="48" spans="1:10" ht="15.75" thickBot="1" x14ac:dyDescent="0.3">
      <c r="B48" t="s">
        <v>50</v>
      </c>
      <c r="C48" s="44">
        <f>C46+C47</f>
        <v>3087</v>
      </c>
      <c r="D48" s="45">
        <f>D46+D47</f>
        <v>3534</v>
      </c>
      <c r="E48" s="44">
        <f t="shared" ref="E48:F48" si="3">E46+E47</f>
        <v>4173</v>
      </c>
      <c r="F48" s="44">
        <f t="shared" si="3"/>
        <v>3696</v>
      </c>
    </row>
    <row r="49" spans="1:6" ht="15.75" thickTop="1" x14ac:dyDescent="0.25">
      <c r="A49" t="s">
        <v>51</v>
      </c>
      <c r="C49" s="35">
        <f>C41+C48</f>
        <v>7898</v>
      </c>
      <c r="D49" s="34">
        <f>D41+D48</f>
        <v>8895</v>
      </c>
      <c r="E49" s="35">
        <f>E41+E48</f>
        <v>11338</v>
      </c>
      <c r="F49" s="35">
        <f>F41+F48</f>
        <v>10233</v>
      </c>
    </row>
    <row r="50" spans="1:6" ht="9" customHeight="1" x14ac:dyDescent="0.25">
      <c r="C50" s="4"/>
      <c r="D50" s="4"/>
      <c r="E50" s="4"/>
      <c r="F50" s="4"/>
    </row>
    <row r="51" spans="1:6" x14ac:dyDescent="0.25">
      <c r="A51" t="s">
        <v>141</v>
      </c>
      <c r="C51" s="4"/>
      <c r="D51" s="4"/>
      <c r="E51" s="4"/>
      <c r="F51" s="4"/>
    </row>
    <row r="52" spans="1:6" x14ac:dyDescent="0.25">
      <c r="A52" s="1" t="s">
        <v>124</v>
      </c>
      <c r="C52" s="4"/>
      <c r="D52" s="4"/>
      <c r="E52" s="4"/>
      <c r="F52" s="4"/>
    </row>
    <row r="53" spans="1:6" x14ac:dyDescent="0.25">
      <c r="A53" t="s">
        <v>123</v>
      </c>
      <c r="C53" s="4" t="s">
        <v>146</v>
      </c>
      <c r="D53" s="34">
        <v>692</v>
      </c>
      <c r="E53" s="64" t="s">
        <v>148</v>
      </c>
      <c r="F53" s="35"/>
    </row>
    <row r="54" spans="1:6" x14ac:dyDescent="0.25">
      <c r="A54" t="s">
        <v>129</v>
      </c>
      <c r="C54" s="4" t="s">
        <v>146</v>
      </c>
      <c r="D54" s="34">
        <v>347</v>
      </c>
      <c r="E54" s="35"/>
      <c r="F54" s="35"/>
    </row>
    <row r="55" spans="1:6" x14ac:dyDescent="0.25">
      <c r="B55" s="28" t="s">
        <v>125</v>
      </c>
      <c r="C55" s="4" t="s">
        <v>146</v>
      </c>
      <c r="D55" s="34">
        <v>571</v>
      </c>
      <c r="E55" s="35"/>
      <c r="F55" s="35"/>
    </row>
    <row r="56" spans="1:6" x14ac:dyDescent="0.25">
      <c r="B56" s="28" t="s">
        <v>126</v>
      </c>
      <c r="C56" s="4" t="s">
        <v>146</v>
      </c>
      <c r="D56" s="34">
        <v>77</v>
      </c>
      <c r="E56" s="35"/>
      <c r="F56" s="35"/>
    </row>
    <row r="57" spans="1:6" x14ac:dyDescent="0.25">
      <c r="B57" s="28" t="s">
        <v>127</v>
      </c>
      <c r="C57" s="4" t="s">
        <v>146</v>
      </c>
      <c r="D57" s="34">
        <v>683</v>
      </c>
      <c r="E57" s="35"/>
      <c r="F57" s="35"/>
    </row>
    <row r="58" spans="1:6" x14ac:dyDescent="0.25">
      <c r="B58" t="s">
        <v>128</v>
      </c>
      <c r="C58" s="4" t="s">
        <v>146</v>
      </c>
      <c r="D58" s="34">
        <v>15</v>
      </c>
      <c r="E58" s="35"/>
      <c r="F58" s="35"/>
    </row>
    <row r="59" spans="1:6" x14ac:dyDescent="0.25">
      <c r="A59" t="s">
        <v>147</v>
      </c>
      <c r="C59" s="4"/>
      <c r="D59" s="34"/>
      <c r="E59" s="35"/>
      <c r="F59" s="35"/>
    </row>
    <row r="60" spans="1:6" x14ac:dyDescent="0.25">
      <c r="A60" s="1" t="s">
        <v>131</v>
      </c>
      <c r="C60" s="4" t="s">
        <v>146</v>
      </c>
      <c r="D60" s="34">
        <v>1569</v>
      </c>
      <c r="E60" s="35"/>
      <c r="F60" s="35"/>
    </row>
    <row r="61" spans="1:6" x14ac:dyDescent="0.25">
      <c r="A61" s="1" t="s">
        <v>140</v>
      </c>
      <c r="C61" s="4" t="s">
        <v>146</v>
      </c>
      <c r="D61" s="34">
        <v>62</v>
      </c>
      <c r="E61" s="35"/>
      <c r="F61" s="35"/>
    </row>
    <row r="62" spans="1:6" x14ac:dyDescent="0.25">
      <c r="D62" s="2"/>
      <c r="E62" s="2"/>
      <c r="F62" s="2"/>
    </row>
  </sheetData>
  <mergeCells count="2">
    <mergeCell ref="A1:F1"/>
    <mergeCell ref="A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opLeftCell="A16" workbookViewId="0">
      <selection activeCell="J2" sqref="J2"/>
    </sheetView>
  </sheetViews>
  <sheetFormatPr baseColWidth="10" defaultRowHeight="15" x14ac:dyDescent="0.25"/>
  <cols>
    <col min="1" max="1" width="10.140625" customWidth="1"/>
    <col min="2" max="2" width="42.5703125" customWidth="1"/>
    <col min="3" max="3" width="11.42578125" customWidth="1"/>
  </cols>
  <sheetData>
    <row r="1" spans="1:6" ht="15.75" x14ac:dyDescent="0.25">
      <c r="A1" s="69" t="s">
        <v>0</v>
      </c>
      <c r="B1" s="69"/>
      <c r="C1" s="69"/>
      <c r="D1" s="69"/>
      <c r="E1" s="69"/>
      <c r="F1" s="69"/>
    </row>
    <row r="2" spans="1:6" ht="15.75" x14ac:dyDescent="0.25">
      <c r="A2" s="69" t="s">
        <v>53</v>
      </c>
      <c r="B2" s="69"/>
      <c r="C2" s="69"/>
      <c r="D2" s="69"/>
      <c r="E2" s="69"/>
      <c r="F2" s="69"/>
    </row>
    <row r="3" spans="1:6" x14ac:dyDescent="0.25">
      <c r="C3" s="31" t="s">
        <v>142</v>
      </c>
      <c r="D3" s="32">
        <v>2008</v>
      </c>
      <c r="E3" s="31">
        <v>2007</v>
      </c>
      <c r="F3" s="31">
        <v>2006</v>
      </c>
    </row>
    <row r="4" spans="1:6" x14ac:dyDescent="0.25">
      <c r="A4" s="1" t="s">
        <v>54</v>
      </c>
      <c r="C4" s="4"/>
      <c r="D4" s="33"/>
      <c r="E4" s="4"/>
      <c r="F4" s="4"/>
    </row>
    <row r="5" spans="1:6" x14ac:dyDescent="0.25">
      <c r="A5" t="s">
        <v>7</v>
      </c>
      <c r="C5" s="4"/>
      <c r="D5" s="33"/>
      <c r="E5" s="4"/>
      <c r="F5" s="4"/>
    </row>
    <row r="6" spans="1:6" x14ac:dyDescent="0.25">
      <c r="B6" t="s">
        <v>64</v>
      </c>
      <c r="C6" s="4">
        <v>201</v>
      </c>
      <c r="D6" s="34">
        <f>IS!D16</f>
        <v>388</v>
      </c>
      <c r="E6" s="35">
        <f>IS!E16</f>
        <v>278</v>
      </c>
      <c r="F6" s="35">
        <f>IS!F16</f>
        <v>909</v>
      </c>
    </row>
    <row r="7" spans="1:6" x14ac:dyDescent="0.25">
      <c r="B7" t="s">
        <v>65</v>
      </c>
      <c r="C7" s="4">
        <v>3</v>
      </c>
      <c r="D7" s="34">
        <v>173</v>
      </c>
      <c r="E7" s="35">
        <v>550</v>
      </c>
      <c r="F7" s="35">
        <v>3</v>
      </c>
    </row>
    <row r="8" spans="1:6" x14ac:dyDescent="0.25">
      <c r="A8" t="s">
        <v>55</v>
      </c>
      <c r="C8" s="4"/>
      <c r="D8" s="34"/>
      <c r="E8" s="35"/>
      <c r="F8" s="35"/>
    </row>
    <row r="9" spans="1:6" x14ac:dyDescent="0.25">
      <c r="B9" t="s">
        <v>56</v>
      </c>
      <c r="C9" s="4">
        <v>108</v>
      </c>
      <c r="D9" s="34">
        <v>244</v>
      </c>
      <c r="E9" s="35">
        <v>290</v>
      </c>
      <c r="F9" s="35">
        <v>270</v>
      </c>
    </row>
    <row r="10" spans="1:6" x14ac:dyDescent="0.25">
      <c r="B10" t="s">
        <v>57</v>
      </c>
      <c r="C10" s="4">
        <v>-1</v>
      </c>
      <c r="D10" s="34">
        <v>71</v>
      </c>
      <c r="E10" s="35">
        <v>82</v>
      </c>
      <c r="F10" s="35">
        <v>50</v>
      </c>
    </row>
    <row r="11" spans="1:6" x14ac:dyDescent="0.25">
      <c r="B11" t="s">
        <v>58</v>
      </c>
      <c r="C11" s="4">
        <v>-1</v>
      </c>
      <c r="D11" s="34">
        <v>-2</v>
      </c>
      <c r="E11" s="35">
        <v>-2</v>
      </c>
      <c r="F11" s="35">
        <v>-40</v>
      </c>
    </row>
    <row r="12" spans="1:6" x14ac:dyDescent="0.25">
      <c r="B12" t="s">
        <v>59</v>
      </c>
      <c r="C12" s="4">
        <v>1</v>
      </c>
      <c r="D12" s="34">
        <v>-3</v>
      </c>
      <c r="E12" s="35">
        <v>5</v>
      </c>
      <c r="F12" s="35">
        <v>-1</v>
      </c>
    </row>
    <row r="13" spans="1:6" x14ac:dyDescent="0.25">
      <c r="B13" t="s">
        <v>60</v>
      </c>
      <c r="C13" s="4"/>
      <c r="D13" s="34">
        <v>-30</v>
      </c>
      <c r="E13" s="35">
        <v>-48</v>
      </c>
      <c r="F13" s="35">
        <v>-67</v>
      </c>
    </row>
    <row r="14" spans="1:6" x14ac:dyDescent="0.25">
      <c r="B14" t="s">
        <v>61</v>
      </c>
      <c r="C14" s="4">
        <v>14</v>
      </c>
      <c r="D14" s="34">
        <v>31</v>
      </c>
      <c r="E14" s="35">
        <v>29</v>
      </c>
      <c r="F14" s="35"/>
    </row>
    <row r="15" spans="1:6" x14ac:dyDescent="0.25">
      <c r="B15" t="s">
        <v>62</v>
      </c>
      <c r="C15" s="4">
        <v>12</v>
      </c>
      <c r="D15" s="34">
        <v>53</v>
      </c>
      <c r="E15" s="35">
        <v>14</v>
      </c>
      <c r="F15" s="35"/>
    </row>
    <row r="16" spans="1:6" x14ac:dyDescent="0.25">
      <c r="B16" t="s">
        <v>63</v>
      </c>
      <c r="C16" s="4">
        <v>1</v>
      </c>
      <c r="D16" s="34">
        <v>3</v>
      </c>
      <c r="E16" s="35">
        <v>14</v>
      </c>
      <c r="F16" s="35">
        <v>37</v>
      </c>
    </row>
    <row r="17" spans="1:6" x14ac:dyDescent="0.25">
      <c r="A17" t="s">
        <v>66</v>
      </c>
      <c r="C17" s="4">
        <v>-130</v>
      </c>
      <c r="D17" s="34">
        <v>-32</v>
      </c>
      <c r="E17" s="35">
        <v>-61</v>
      </c>
      <c r="F17" s="35">
        <v>-2</v>
      </c>
    </row>
    <row r="18" spans="1:6" x14ac:dyDescent="0.25">
      <c r="A18" t="s">
        <v>67</v>
      </c>
      <c r="C18" s="4">
        <v>45</v>
      </c>
      <c r="D18" s="34">
        <v>-40</v>
      </c>
      <c r="E18" s="35">
        <v>77</v>
      </c>
      <c r="F18" s="35">
        <v>50</v>
      </c>
    </row>
    <row r="19" spans="1:6" x14ac:dyDescent="0.25">
      <c r="A19" t="s">
        <v>68</v>
      </c>
      <c r="C19" s="4">
        <v>-141</v>
      </c>
      <c r="D19" s="34">
        <v>2</v>
      </c>
      <c r="E19" s="35">
        <v>3</v>
      </c>
      <c r="F19" s="35">
        <v>-64</v>
      </c>
    </row>
    <row r="20" spans="1:6" x14ac:dyDescent="0.25">
      <c r="A20" t="s">
        <v>69</v>
      </c>
      <c r="C20" s="4">
        <v>-80</v>
      </c>
      <c r="D20" s="34">
        <v>-165</v>
      </c>
      <c r="E20" s="35">
        <v>-193</v>
      </c>
      <c r="F20" s="35">
        <v>-214</v>
      </c>
    </row>
    <row r="21" spans="1:6" x14ac:dyDescent="0.25">
      <c r="A21" t="s">
        <v>70</v>
      </c>
      <c r="C21" s="4">
        <v>15</v>
      </c>
      <c r="D21" s="34">
        <v>26</v>
      </c>
      <c r="E21" s="35">
        <v>21</v>
      </c>
      <c r="F21" s="35">
        <v>28</v>
      </c>
    </row>
    <row r="22" spans="1:6" x14ac:dyDescent="0.25">
      <c r="A22" t="s">
        <v>71</v>
      </c>
      <c r="C22" s="4"/>
      <c r="D22" s="34">
        <v>-53</v>
      </c>
      <c r="E22" s="35"/>
      <c r="F22" s="35"/>
    </row>
    <row r="23" spans="1:6" x14ac:dyDescent="0.25">
      <c r="A23" t="s">
        <v>72</v>
      </c>
      <c r="C23" s="4">
        <v>-106</v>
      </c>
      <c r="D23" s="34">
        <v>-153</v>
      </c>
      <c r="E23" s="35">
        <v>-235</v>
      </c>
      <c r="F23" s="35">
        <v>-256</v>
      </c>
    </row>
    <row r="24" spans="1:6" x14ac:dyDescent="0.25">
      <c r="A24" t="s">
        <v>73</v>
      </c>
      <c r="C24" s="37">
        <v>-71</v>
      </c>
      <c r="D24" s="38">
        <v>-44</v>
      </c>
      <c r="E24" s="39">
        <v>-12</v>
      </c>
      <c r="F24" s="39">
        <v>-83</v>
      </c>
    </row>
    <row r="25" spans="1:6" x14ac:dyDescent="0.25">
      <c r="B25" s="1" t="s">
        <v>74</v>
      </c>
      <c r="C25" s="54">
        <f>SUM(C6:C24)</f>
        <v>-130</v>
      </c>
      <c r="D25" s="55">
        <f>SUM(D6:D24)</f>
        <v>469</v>
      </c>
      <c r="E25" s="54">
        <f t="shared" ref="E25" si="0">SUM(E6:E24)</f>
        <v>812</v>
      </c>
      <c r="F25" s="54">
        <f>SUM(F6:F24)</f>
        <v>620</v>
      </c>
    </row>
    <row r="26" spans="1:6" x14ac:dyDescent="0.25">
      <c r="A26" s="1" t="s">
        <v>75</v>
      </c>
      <c r="C26" s="4"/>
      <c r="D26" s="34"/>
      <c r="E26" s="35"/>
      <c r="F26" s="35"/>
    </row>
    <row r="27" spans="1:6" x14ac:dyDescent="0.25">
      <c r="A27" t="s">
        <v>76</v>
      </c>
      <c r="C27" s="4"/>
      <c r="D27" s="34">
        <v>10</v>
      </c>
      <c r="E27" s="35">
        <v>8</v>
      </c>
      <c r="F27" s="35">
        <v>6</v>
      </c>
    </row>
    <row r="28" spans="1:6" x14ac:dyDescent="0.25">
      <c r="A28" t="s">
        <v>77</v>
      </c>
      <c r="C28" s="4">
        <v>6</v>
      </c>
      <c r="D28" s="34">
        <v>18</v>
      </c>
      <c r="E28" s="35">
        <v>57</v>
      </c>
      <c r="F28" s="35">
        <v>84</v>
      </c>
    </row>
    <row r="29" spans="1:6" x14ac:dyDescent="0.25">
      <c r="A29" t="s">
        <v>78</v>
      </c>
      <c r="C29" s="4">
        <v>-167</v>
      </c>
      <c r="D29" s="34">
        <v>-500</v>
      </c>
      <c r="E29" s="35">
        <v>-409</v>
      </c>
      <c r="F29" s="35">
        <v>-384</v>
      </c>
    </row>
    <row r="30" spans="1:6" x14ac:dyDescent="0.25">
      <c r="A30" t="s">
        <v>79</v>
      </c>
      <c r="C30" s="4"/>
      <c r="D30" s="34">
        <v>-107</v>
      </c>
      <c r="E30" s="35">
        <v>-30</v>
      </c>
      <c r="F30" s="35"/>
    </row>
    <row r="31" spans="1:6" x14ac:dyDescent="0.25">
      <c r="A31" t="s">
        <v>80</v>
      </c>
      <c r="C31" s="4"/>
      <c r="D31" s="34">
        <v>-67</v>
      </c>
      <c r="E31" s="35"/>
      <c r="F31" s="35"/>
    </row>
    <row r="32" spans="1:6" x14ac:dyDescent="0.25">
      <c r="A32" t="s">
        <v>81</v>
      </c>
      <c r="C32" s="4">
        <f>-11+534</f>
        <v>523</v>
      </c>
      <c r="D32" s="34">
        <f>16+48-4</f>
        <v>60</v>
      </c>
      <c r="E32" s="35">
        <f>-352+6+27-1</f>
        <v>-320</v>
      </c>
      <c r="F32" s="35">
        <f>-375+28+1295-50</f>
        <v>898</v>
      </c>
    </row>
    <row r="33" spans="1:10" x14ac:dyDescent="0.25">
      <c r="A33" t="s">
        <v>82</v>
      </c>
      <c r="C33" s="47">
        <v>8</v>
      </c>
      <c r="D33" s="38">
        <v>-245</v>
      </c>
      <c r="E33" s="39">
        <v>127</v>
      </c>
      <c r="F33" s="39">
        <v>-82</v>
      </c>
    </row>
    <row r="34" spans="1:10" x14ac:dyDescent="0.25">
      <c r="B34" s="1" t="s">
        <v>83</v>
      </c>
      <c r="C34" s="56">
        <f>SUM(C27:C33)</f>
        <v>370</v>
      </c>
      <c r="D34" s="57">
        <f>SUM(D27:D33)</f>
        <v>-831</v>
      </c>
      <c r="E34" s="54">
        <f t="shared" ref="E34:F34" si="1">SUM(E27:E33)</f>
        <v>-567</v>
      </c>
      <c r="F34" s="54">
        <f t="shared" si="1"/>
        <v>522</v>
      </c>
    </row>
    <row r="35" spans="1:10" x14ac:dyDescent="0.25">
      <c r="A35" s="1" t="s">
        <v>84</v>
      </c>
      <c r="C35" s="4"/>
      <c r="D35" s="34"/>
      <c r="E35" s="35"/>
      <c r="F35" s="35"/>
    </row>
    <row r="36" spans="1:10" x14ac:dyDescent="0.25">
      <c r="A36" t="s">
        <v>85</v>
      </c>
      <c r="C36" s="4">
        <v>-148</v>
      </c>
      <c r="D36" s="34">
        <v>-295</v>
      </c>
      <c r="E36" s="35">
        <v>-311</v>
      </c>
      <c r="F36" s="35">
        <v>-272</v>
      </c>
    </row>
    <row r="37" spans="1:10" x14ac:dyDescent="0.25">
      <c r="A37" t="s">
        <v>86</v>
      </c>
      <c r="C37" s="4"/>
      <c r="D37" s="34"/>
      <c r="E37" s="35">
        <v>-1</v>
      </c>
      <c r="F37" s="35">
        <v>-4</v>
      </c>
    </row>
    <row r="38" spans="1:10" x14ac:dyDescent="0.25">
      <c r="A38" t="s">
        <v>87</v>
      </c>
      <c r="C38" s="4"/>
      <c r="D38" s="34">
        <v>-21</v>
      </c>
      <c r="E38" s="35">
        <v>-21</v>
      </c>
      <c r="F38" s="35">
        <v>-21</v>
      </c>
    </row>
    <row r="39" spans="1:10" x14ac:dyDescent="0.25">
      <c r="A39" t="s">
        <v>88</v>
      </c>
      <c r="C39" s="4">
        <v>23</v>
      </c>
      <c r="D39" s="34">
        <v>58</v>
      </c>
      <c r="E39" s="35">
        <v>56</v>
      </c>
      <c r="F39" s="35">
        <v>38</v>
      </c>
    </row>
    <row r="40" spans="1:10" x14ac:dyDescent="0.25">
      <c r="A40" t="s">
        <v>89</v>
      </c>
      <c r="C40" s="4">
        <v>-12</v>
      </c>
      <c r="D40" s="34">
        <v>12</v>
      </c>
      <c r="E40" s="35">
        <v>-13</v>
      </c>
      <c r="F40" s="35">
        <v>-4</v>
      </c>
    </row>
    <row r="41" spans="1:10" x14ac:dyDescent="0.25">
      <c r="A41" t="s">
        <v>143</v>
      </c>
      <c r="C41" s="4">
        <v>-74</v>
      </c>
      <c r="D41" s="34">
        <v>108</v>
      </c>
      <c r="E41" s="35">
        <v>-40</v>
      </c>
      <c r="F41" s="35">
        <v>26</v>
      </c>
      <c r="I41" s="65"/>
    </row>
    <row r="42" spans="1:10" x14ac:dyDescent="0.25">
      <c r="A42" t="s">
        <v>90</v>
      </c>
      <c r="C42" s="4">
        <v>3242</v>
      </c>
      <c r="D42" s="34">
        <v>4382</v>
      </c>
      <c r="E42" s="35">
        <v>2026</v>
      </c>
      <c r="F42" s="35">
        <v>532</v>
      </c>
    </row>
    <row r="43" spans="1:10" x14ac:dyDescent="0.25">
      <c r="A43" t="s">
        <v>91</v>
      </c>
      <c r="C43" s="4">
        <v>-3389</v>
      </c>
      <c r="D43" s="38">
        <v>-4167</v>
      </c>
      <c r="E43" s="39">
        <v>-1722</v>
      </c>
      <c r="F43" s="39">
        <v>-1481</v>
      </c>
      <c r="I43" s="65"/>
    </row>
    <row r="44" spans="1:10" ht="15.75" thickBot="1" x14ac:dyDescent="0.3">
      <c r="B44" s="29" t="s">
        <v>92</v>
      </c>
      <c r="C44" s="58">
        <f>SUM(C36:C43)</f>
        <v>-358</v>
      </c>
      <c r="D44" s="59">
        <f>SUM(D36:D43)</f>
        <v>77</v>
      </c>
      <c r="E44" s="58">
        <f t="shared" ref="E44:F44" si="2">SUM(E36:E43)</f>
        <v>-26</v>
      </c>
      <c r="F44" s="58">
        <f t="shared" si="2"/>
        <v>-1186</v>
      </c>
      <c r="I44" s="2"/>
      <c r="J44" s="2"/>
    </row>
    <row r="45" spans="1:10" ht="15.75" thickTop="1" x14ac:dyDescent="0.25">
      <c r="A45" s="1" t="s">
        <v>94</v>
      </c>
      <c r="B45" s="5"/>
      <c r="C45" s="56">
        <f>C25+C34+C44</f>
        <v>-118</v>
      </c>
      <c r="D45" s="60">
        <f>D25+D34+D44</f>
        <v>-285</v>
      </c>
      <c r="E45" s="54">
        <f>E25+E34+E44</f>
        <v>219</v>
      </c>
      <c r="F45" s="54">
        <f>F25+F34+F44</f>
        <v>-44</v>
      </c>
    </row>
    <row r="46" spans="1:10" s="26" customFormat="1" ht="12.75" x14ac:dyDescent="0.2">
      <c r="A46" s="27" t="s">
        <v>122</v>
      </c>
      <c r="B46" s="25" t="s">
        <v>144</v>
      </c>
      <c r="C46" s="61">
        <f>BS!D5</f>
        <v>390</v>
      </c>
      <c r="D46" s="62">
        <f>BS!E5</f>
        <v>493</v>
      </c>
      <c r="E46" s="61">
        <f>BS!F5</f>
        <v>269</v>
      </c>
      <c r="F46" s="61">
        <v>332</v>
      </c>
    </row>
    <row r="47" spans="1:10" s="26" customFormat="1" ht="12.75" x14ac:dyDescent="0.2">
      <c r="B47" s="26" t="s">
        <v>93</v>
      </c>
      <c r="C47" s="27">
        <v>-6</v>
      </c>
      <c r="D47" s="62">
        <v>43</v>
      </c>
      <c r="E47" s="61">
        <v>4</v>
      </c>
      <c r="F47" s="61">
        <v>-20</v>
      </c>
      <c r="H47" s="66"/>
    </row>
    <row r="48" spans="1:10" s="26" customFormat="1" ht="12.75" x14ac:dyDescent="0.2">
      <c r="B48" s="26" t="s">
        <v>150</v>
      </c>
      <c r="C48" s="68"/>
      <c r="D48" s="62">
        <v>139</v>
      </c>
      <c r="E48" s="61"/>
      <c r="F48" s="61"/>
      <c r="H48" s="66"/>
    </row>
    <row r="49" spans="2:8" s="26" customFormat="1" ht="12.75" x14ac:dyDescent="0.2">
      <c r="B49" s="25" t="s">
        <v>117</v>
      </c>
      <c r="C49" s="51">
        <f>BS!C5</f>
        <v>266</v>
      </c>
      <c r="D49" s="52">
        <f>BS!D5</f>
        <v>390</v>
      </c>
      <c r="E49" s="53">
        <f>BS!E5</f>
        <v>493</v>
      </c>
      <c r="F49" s="53">
        <f>BS!F5</f>
        <v>269</v>
      </c>
    </row>
    <row r="50" spans="2:8" s="26" customFormat="1" x14ac:dyDescent="0.25">
      <c r="B50" s="30" t="s">
        <v>95</v>
      </c>
      <c r="C50" s="35">
        <f>C49-(C46+C47)</f>
        <v>-118</v>
      </c>
      <c r="D50" s="63">
        <f>D49-(D46+D48+D47)</f>
        <v>-285</v>
      </c>
      <c r="E50" s="35">
        <f>E49-(E46+E47)</f>
        <v>220</v>
      </c>
      <c r="F50" s="35">
        <f>F49-(F46+F47)</f>
        <v>-43</v>
      </c>
    </row>
    <row r="51" spans="2:8" x14ac:dyDescent="0.25">
      <c r="C51" s="4"/>
      <c r="D51" s="35"/>
      <c r="E51" s="35"/>
      <c r="F51" s="35"/>
      <c r="H51" s="2"/>
    </row>
    <row r="52" spans="2:8" x14ac:dyDescent="0.25">
      <c r="F52" s="2"/>
    </row>
    <row r="53" spans="2:8" x14ac:dyDescent="0.25">
      <c r="D53" s="2"/>
      <c r="E53" s="2"/>
    </row>
    <row r="54" spans="2:8" x14ac:dyDescent="0.25">
      <c r="E54" s="2"/>
      <c r="G54" s="4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H21" sqref="H21"/>
    </sheetView>
  </sheetViews>
  <sheetFormatPr baseColWidth="10" defaultRowHeight="15" x14ac:dyDescent="0.25"/>
  <cols>
    <col min="1" max="1" width="12.7109375" customWidth="1"/>
    <col min="2" max="2" width="11.42578125" style="4"/>
    <col min="4" max="4" width="9.42578125" customWidth="1"/>
    <col min="6" max="6" width="2.85546875" customWidth="1"/>
    <col min="7" max="7" width="9.7109375" customWidth="1"/>
    <col min="8" max="8" width="12.5703125" customWidth="1"/>
  </cols>
  <sheetData>
    <row r="1" spans="1:8" ht="15.75" thickBot="1" x14ac:dyDescent="0.3"/>
    <row r="2" spans="1:8" ht="16.5" thickBot="1" x14ac:dyDescent="0.3">
      <c r="B2" s="70" t="s">
        <v>99</v>
      </c>
      <c r="C2" s="71"/>
      <c r="D2" s="71"/>
      <c r="E2" s="71"/>
      <c r="F2" s="71"/>
      <c r="G2" s="71"/>
      <c r="H2" s="72"/>
    </row>
    <row r="3" spans="1:8" x14ac:dyDescent="0.25">
      <c r="B3" s="9"/>
      <c r="C3" s="73" t="s">
        <v>103</v>
      </c>
      <c r="D3" s="74"/>
      <c r="E3" s="73" t="s">
        <v>98</v>
      </c>
      <c r="F3" s="75"/>
      <c r="G3" s="74"/>
      <c r="H3" s="10" t="s">
        <v>100</v>
      </c>
    </row>
    <row r="4" spans="1:8" x14ac:dyDescent="0.25">
      <c r="B4" s="9"/>
      <c r="C4" s="9" t="s">
        <v>105</v>
      </c>
      <c r="D4" s="10" t="s">
        <v>97</v>
      </c>
      <c r="E4" s="9" t="s">
        <v>97</v>
      </c>
      <c r="F4" s="11"/>
      <c r="G4" s="10" t="s">
        <v>96</v>
      </c>
      <c r="H4" s="10" t="s">
        <v>101</v>
      </c>
    </row>
    <row r="5" spans="1:8" x14ac:dyDescent="0.25">
      <c r="B5" s="9"/>
      <c r="C5" s="17"/>
      <c r="D5" s="18"/>
      <c r="E5" s="22"/>
      <c r="F5" s="5"/>
      <c r="G5" s="12"/>
      <c r="H5" s="12" t="s">
        <v>102</v>
      </c>
    </row>
    <row r="6" spans="1:8" x14ac:dyDescent="0.25">
      <c r="B6" s="13">
        <v>39477</v>
      </c>
      <c r="C6" s="19">
        <v>552.5</v>
      </c>
      <c r="D6" s="20">
        <f>C6/100/H6</f>
        <v>10.984095427435388</v>
      </c>
      <c r="E6" s="19">
        <v>29.27</v>
      </c>
      <c r="F6" s="11"/>
      <c r="G6" s="10">
        <f>E6*H6*100</f>
        <v>1472.2809999999999</v>
      </c>
      <c r="H6" s="10">
        <v>0.503</v>
      </c>
    </row>
    <row r="7" spans="1:8" x14ac:dyDescent="0.25">
      <c r="B7" s="13">
        <v>39659</v>
      </c>
      <c r="C7" s="19">
        <v>599</v>
      </c>
      <c r="D7" s="20">
        <f t="shared" ref="D7:D14" si="0">C7/100/H7</f>
        <v>11.884920634920634</v>
      </c>
      <c r="E7" s="19">
        <v>31.82</v>
      </c>
      <c r="F7" s="11"/>
      <c r="G7" s="10">
        <f t="shared" ref="G7:G14" si="1">E7*H7*100</f>
        <v>1603.7279999999998</v>
      </c>
      <c r="H7" s="10">
        <v>0.504</v>
      </c>
    </row>
    <row r="8" spans="1:8" x14ac:dyDescent="0.25">
      <c r="B8" s="13">
        <v>39843</v>
      </c>
      <c r="C8" s="19">
        <v>558.5</v>
      </c>
      <c r="D8" s="20">
        <f t="shared" si="0"/>
        <v>7.9785714285714286</v>
      </c>
      <c r="E8" s="19">
        <v>28.05</v>
      </c>
      <c r="F8" s="11"/>
      <c r="G8" s="10">
        <f t="shared" si="1"/>
        <v>1963.4999999999998</v>
      </c>
      <c r="H8" s="24">
        <v>0.7</v>
      </c>
    </row>
    <row r="9" spans="1:8" x14ac:dyDescent="0.25">
      <c r="B9" s="13">
        <v>39994</v>
      </c>
      <c r="C9" s="19">
        <v>518</v>
      </c>
      <c r="D9" s="20">
        <f t="shared" si="0"/>
        <v>8.604651162790697</v>
      </c>
      <c r="E9" s="19">
        <v>25.34</v>
      </c>
      <c r="F9" s="11"/>
      <c r="G9" s="10">
        <f t="shared" si="1"/>
        <v>1525.4679999999998</v>
      </c>
      <c r="H9" s="10">
        <v>0.60199999999999998</v>
      </c>
    </row>
    <row r="10" spans="1:8" x14ac:dyDescent="0.25">
      <c r="B10" s="13">
        <v>39997</v>
      </c>
      <c r="C10" s="19">
        <v>524</v>
      </c>
      <c r="D10" s="20">
        <f t="shared" si="0"/>
        <v>8.5761047463175135</v>
      </c>
      <c r="E10" s="19">
        <v>26.44</v>
      </c>
      <c r="F10" s="11" t="s">
        <v>104</v>
      </c>
      <c r="G10" s="10">
        <f t="shared" si="1"/>
        <v>1615.4839999999999</v>
      </c>
      <c r="H10" s="10">
        <v>0.61099999999999999</v>
      </c>
    </row>
    <row r="11" spans="1:8" x14ac:dyDescent="0.25">
      <c r="B11" s="13">
        <v>40060</v>
      </c>
      <c r="C11" s="19">
        <v>568</v>
      </c>
      <c r="D11" s="20">
        <f t="shared" si="0"/>
        <v>9.2962356792144032</v>
      </c>
      <c r="E11" s="19">
        <v>28.1</v>
      </c>
      <c r="F11" s="11"/>
      <c r="G11" s="10">
        <f t="shared" si="1"/>
        <v>1716.91</v>
      </c>
      <c r="H11" s="10">
        <v>0.61099999999999999</v>
      </c>
    </row>
    <row r="12" spans="1:8" x14ac:dyDescent="0.25">
      <c r="A12" s="7"/>
      <c r="B12" s="13">
        <v>40116</v>
      </c>
      <c r="C12" s="19">
        <v>770.5</v>
      </c>
      <c r="D12" s="20">
        <f t="shared" si="0"/>
        <v>12.756622516556291</v>
      </c>
      <c r="E12" s="19">
        <v>27.52</v>
      </c>
      <c r="F12" s="11"/>
      <c r="G12" s="10">
        <f t="shared" si="1"/>
        <v>1662.2080000000001</v>
      </c>
      <c r="H12" s="10">
        <v>0.60399999999999998</v>
      </c>
    </row>
    <row r="13" spans="1:8" x14ac:dyDescent="0.25">
      <c r="A13" s="7"/>
      <c r="B13" s="13">
        <v>40126</v>
      </c>
      <c r="C13" s="19">
        <v>761</v>
      </c>
      <c r="D13" s="20">
        <f t="shared" si="0"/>
        <v>12.768456375838927</v>
      </c>
      <c r="E13" s="19">
        <v>26.53</v>
      </c>
      <c r="F13" s="11"/>
      <c r="G13" s="10">
        <f t="shared" si="1"/>
        <v>1581.1880000000001</v>
      </c>
      <c r="H13" s="10">
        <v>0.59599999999999997</v>
      </c>
    </row>
    <row r="14" spans="1:8" x14ac:dyDescent="0.25">
      <c r="A14" s="6"/>
      <c r="B14" s="13">
        <v>40147</v>
      </c>
      <c r="C14" s="19">
        <v>806</v>
      </c>
      <c r="D14" s="20">
        <f t="shared" si="0"/>
        <v>13.278418451400331</v>
      </c>
      <c r="E14" s="19">
        <v>26.58</v>
      </c>
      <c r="F14" s="11"/>
      <c r="G14" s="10">
        <f t="shared" si="1"/>
        <v>1613.4059999999997</v>
      </c>
      <c r="H14" s="10">
        <v>0.60699999999999998</v>
      </c>
    </row>
    <row r="15" spans="1:8" ht="15.75" thickBot="1" x14ac:dyDescent="0.3">
      <c r="B15" s="14"/>
      <c r="C15" s="21"/>
      <c r="D15" s="16"/>
      <c r="E15" s="21"/>
      <c r="F15" s="15"/>
      <c r="G15" s="16"/>
      <c r="H15" s="16"/>
    </row>
    <row r="16" spans="1:8" x14ac:dyDescent="0.25">
      <c r="B16" s="23" t="s">
        <v>109</v>
      </c>
      <c r="C16" s="5"/>
      <c r="D16" s="5"/>
      <c r="E16" s="5"/>
      <c r="F16" s="5"/>
      <c r="G16" s="5"/>
      <c r="H16" s="5"/>
    </row>
    <row r="17" spans="1:8" x14ac:dyDescent="0.25">
      <c r="B17" s="23" t="s">
        <v>108</v>
      </c>
      <c r="C17" s="5"/>
      <c r="D17" s="5"/>
      <c r="E17" s="5"/>
      <c r="F17" s="5"/>
      <c r="G17" s="5"/>
      <c r="H17" s="5"/>
    </row>
    <row r="18" spans="1:8" x14ac:dyDescent="0.25">
      <c r="A18" s="8"/>
      <c r="B18" s="8" t="s">
        <v>107</v>
      </c>
    </row>
    <row r="19" spans="1:8" x14ac:dyDescent="0.25">
      <c r="B19" s="8" t="s">
        <v>106</v>
      </c>
    </row>
  </sheetData>
  <mergeCells count="3">
    <mergeCell ref="B2:H2"/>
    <mergeCell ref="C3:D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IS</vt:lpstr>
      <vt:lpstr>BS</vt:lpstr>
      <vt:lpstr>CFS</vt:lpstr>
      <vt:lpstr>Sh.prices</vt:lpstr>
    </vt:vector>
  </TitlesOfParts>
  <Company>HEC Montréal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2010-02-17T22:08:39Z</dcterms:created>
  <dcterms:modified xsi:type="dcterms:W3CDTF">2016-03-14T11:54:26Z</dcterms:modified>
</cp:coreProperties>
</file>